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900" windowWidth="19440" windowHeight="6855" tabRatio="871" firstSheet="1" activeTab="1"/>
  </bookViews>
  <sheets>
    <sheet name="TONGVON" sheetId="123" state="hidden" r:id="rId1"/>
    <sheet name="Mau02-VDT" sheetId="21" r:id="rId2"/>
    <sheet name="QS" sheetId="128" state="hidden" r:id="rId3"/>
    <sheet name="BQLNN" sheetId="117" state="hidden" r:id="rId4"/>
    <sheet name="TL%" sheetId="103" state="hidden" r:id="rId5"/>
    <sheet name="Chua co QD dau tu" sheetId="116" state="hidden" r:id="rId6"/>
    <sheet name="Xa NTM 2020" sheetId="124" state="hidden" r:id="rId7"/>
    <sheet name="KCMTT9" sheetId="96" state="hidden" r:id="rId8"/>
    <sheet name="Chưa có vốn bố trí QT" sheetId="136" state="hidden" r:id="rId9"/>
    <sheet name="GN2017D30%" sheetId="35" state="hidden" r:id="rId10"/>
    <sheet name="Vuoc TH" sheetId="104" state="hidden" r:id="rId11"/>
    <sheet name="Ko co trong TH" sheetId="98" state="hidden" r:id="rId12"/>
    <sheet name="Ko bo tri" sheetId="107" state="hidden" r:id="rId13"/>
    <sheet name="Mau 1-VSN" sheetId="148" r:id="rId14"/>
  </sheets>
  <externalReferences>
    <externalReference r:id="rId15"/>
  </externalReferences>
  <definedNames>
    <definedName name="_xlnm.Print_Area" localSheetId="11">'Ko co trong TH'!$A$1:$I$58</definedName>
    <definedName name="_xlnm.Print_Area" localSheetId="4">'TL%'!$A$1:$G$14</definedName>
    <definedName name="_xlnm.Print_Area" localSheetId="10">'Vuoc TH'!$A$1:$J$48</definedName>
    <definedName name="_xlnm.Print_Titles" localSheetId="5">'Chua co QD dau tu'!$5:$5</definedName>
    <definedName name="_xlnm.Print_Titles" localSheetId="11">'Ko co trong TH'!$3:$4</definedName>
    <definedName name="_xlnm.Print_Titles" localSheetId="1">'Mau02-VDT'!$8:$11</definedName>
    <definedName name="_xlnm.Print_Titles" localSheetId="10">'Vuoc TH'!$3:$4</definedName>
    <definedName name="_xlnm.Print_Titles" localSheetId="6">'Xa NTM 2020'!$4:$5</definedName>
  </definedNames>
  <calcPr calcId="145621"/>
</workbook>
</file>

<file path=xl/calcChain.xml><?xml version="1.0" encoding="utf-8"?>
<calcChain xmlns="http://schemas.openxmlformats.org/spreadsheetml/2006/main">
  <c r="G6" i="136" l="1"/>
  <c r="F6" i="136"/>
  <c r="E6" i="136"/>
  <c r="A10" i="136"/>
  <c r="A8" i="136"/>
  <c r="D17" i="128"/>
  <c r="E17" i="128"/>
  <c r="F17" i="128"/>
  <c r="G17" i="128"/>
  <c r="H17" i="128"/>
  <c r="I17" i="128"/>
  <c r="J17" i="128"/>
  <c r="D18" i="128"/>
  <c r="E18" i="128"/>
  <c r="F18" i="128"/>
  <c r="G18" i="128"/>
  <c r="H18" i="128"/>
  <c r="I18" i="128"/>
  <c r="J18" i="128"/>
  <c r="D19" i="128"/>
  <c r="E19" i="128"/>
  <c r="F19" i="128"/>
  <c r="G19" i="128"/>
  <c r="H19" i="128"/>
  <c r="I19" i="128"/>
  <c r="J19" i="128"/>
  <c r="J16" i="128"/>
  <c r="I16" i="128"/>
  <c r="H16" i="128"/>
  <c r="G16" i="128"/>
  <c r="F16" i="128"/>
  <c r="E16" i="128"/>
  <c r="D16" i="128"/>
  <c r="J15" i="128"/>
  <c r="I15" i="128"/>
  <c r="H15" i="128"/>
  <c r="G15" i="128"/>
  <c r="F15" i="128"/>
  <c r="E15" i="128"/>
  <c r="D15" i="128"/>
  <c r="J14" i="128"/>
  <c r="I14" i="128"/>
  <c r="H14" i="128"/>
  <c r="G14" i="128"/>
  <c r="F14" i="128"/>
  <c r="E14" i="128"/>
  <c r="D14" i="128"/>
  <c r="J13" i="128"/>
  <c r="I13" i="128"/>
  <c r="H13" i="128"/>
  <c r="G13" i="128"/>
  <c r="F13" i="128"/>
  <c r="E13" i="128"/>
  <c r="D13" i="128"/>
  <c r="J12" i="128"/>
  <c r="I12" i="128"/>
  <c r="H12" i="128"/>
  <c r="G12" i="128"/>
  <c r="F12" i="128"/>
  <c r="E12" i="128"/>
  <c r="D12" i="128"/>
  <c r="I17" i="117"/>
  <c r="H17" i="117"/>
  <c r="F19" i="117"/>
  <c r="G19" i="117"/>
  <c r="J19" i="117"/>
  <c r="F20" i="117"/>
  <c r="G20" i="117"/>
  <c r="J20" i="117"/>
  <c r="F21" i="117"/>
  <c r="G21" i="117"/>
  <c r="J21" i="117"/>
  <c r="F22" i="117"/>
  <c r="G22" i="117"/>
  <c r="J22" i="117"/>
  <c r="F23" i="117"/>
  <c r="G23" i="117"/>
  <c r="J23" i="117"/>
  <c r="F24" i="117"/>
  <c r="G24" i="117"/>
  <c r="J24" i="117"/>
  <c r="F25" i="117"/>
  <c r="G25" i="117"/>
  <c r="J25" i="117"/>
  <c r="F26" i="117"/>
  <c r="G26" i="117"/>
  <c r="J26" i="117"/>
  <c r="J18" i="117"/>
  <c r="J17" i="117" s="1"/>
  <c r="G18" i="117"/>
  <c r="F18" i="117"/>
  <c r="C16" i="117"/>
  <c r="J48" i="117"/>
  <c r="J47" i="117" s="1"/>
  <c r="J46" i="117" s="1"/>
  <c r="G48" i="117"/>
  <c r="G47" i="117" s="1"/>
  <c r="G46" i="117" s="1"/>
  <c r="F48" i="117"/>
  <c r="E48" i="117"/>
  <c r="D48" i="117"/>
  <c r="C48" i="117"/>
  <c r="J45" i="117"/>
  <c r="J44" i="117" s="1"/>
  <c r="J43" i="117" s="1"/>
  <c r="I45" i="117"/>
  <c r="I44" i="117" s="1"/>
  <c r="I43" i="117" s="1"/>
  <c r="H45" i="117"/>
  <c r="H44" i="117" s="1"/>
  <c r="H43" i="117" s="1"/>
  <c r="G45" i="117"/>
  <c r="G44" i="117" s="1"/>
  <c r="G43" i="117" s="1"/>
  <c r="F45" i="117"/>
  <c r="E45" i="117"/>
  <c r="D45" i="117"/>
  <c r="C45" i="117"/>
  <c r="C38" i="117"/>
  <c r="D38" i="117"/>
  <c r="E38" i="117"/>
  <c r="F38" i="117"/>
  <c r="G38" i="117"/>
  <c r="H38" i="117"/>
  <c r="I38" i="117"/>
  <c r="J38" i="117"/>
  <c r="C39" i="117"/>
  <c r="D39" i="117"/>
  <c r="E39" i="117"/>
  <c r="F39" i="117"/>
  <c r="G39" i="117"/>
  <c r="H39" i="117"/>
  <c r="I39" i="117"/>
  <c r="J39" i="117"/>
  <c r="C40" i="117"/>
  <c r="D40" i="117"/>
  <c r="E40" i="117"/>
  <c r="F40" i="117"/>
  <c r="G40" i="117"/>
  <c r="H40" i="117"/>
  <c r="I40" i="117"/>
  <c r="J40" i="117"/>
  <c r="C41" i="117"/>
  <c r="D41" i="117"/>
  <c r="E41" i="117"/>
  <c r="F41" i="117"/>
  <c r="G41" i="117"/>
  <c r="H41" i="117"/>
  <c r="I41" i="117"/>
  <c r="J41" i="117"/>
  <c r="C42" i="117"/>
  <c r="D42" i="117"/>
  <c r="E42" i="117"/>
  <c r="F42" i="117"/>
  <c r="G42" i="117"/>
  <c r="H42" i="117"/>
  <c r="I42" i="117"/>
  <c r="J42" i="117"/>
  <c r="J37" i="117"/>
  <c r="J36" i="117" s="1"/>
  <c r="I37" i="117"/>
  <c r="I36" i="117" s="1"/>
  <c r="H37" i="117"/>
  <c r="H36" i="117" s="1"/>
  <c r="G37" i="117"/>
  <c r="G36" i="117" s="1"/>
  <c r="F37" i="117"/>
  <c r="E37" i="117"/>
  <c r="D37" i="117"/>
  <c r="C37" i="117"/>
  <c r="G17" i="117"/>
  <c r="C23" i="124"/>
  <c r="E23" i="124"/>
  <c r="D23" i="124" s="1"/>
  <c r="F23" i="124"/>
  <c r="C22" i="124"/>
  <c r="E22" i="124"/>
  <c r="D22" i="124" s="1"/>
  <c r="F22" i="124"/>
  <c r="C21" i="124"/>
  <c r="E21" i="124"/>
  <c r="D21" i="124" s="1"/>
  <c r="F21" i="124"/>
  <c r="C20" i="124"/>
  <c r="E20" i="124"/>
  <c r="D20" i="124" s="1"/>
  <c r="F20" i="124"/>
  <c r="C19" i="124"/>
  <c r="F19" i="124"/>
  <c r="C18" i="124"/>
  <c r="E18" i="124"/>
  <c r="D18" i="124" s="1"/>
  <c r="F18" i="124"/>
  <c r="C17" i="124"/>
  <c r="F17" i="124"/>
  <c r="F24" i="124" s="1"/>
  <c r="E17" i="124"/>
  <c r="D17" i="124" s="1"/>
  <c r="D24" i="124" s="1"/>
  <c r="C15" i="124"/>
  <c r="E15" i="124"/>
  <c r="D15" i="124" s="1"/>
  <c r="F15" i="124"/>
  <c r="C12" i="124"/>
  <c r="C14" i="124"/>
  <c r="E14" i="124"/>
  <c r="D14" i="124" s="1"/>
  <c r="F14" i="124"/>
  <c r="C13" i="124"/>
  <c r="E13" i="124"/>
  <c r="D13" i="124" s="1"/>
  <c r="F13" i="124"/>
  <c r="E12" i="124"/>
  <c r="D12" i="124" s="1"/>
  <c r="F12" i="124"/>
  <c r="C11" i="124"/>
  <c r="E11" i="124"/>
  <c r="D11" i="124" s="1"/>
  <c r="F11" i="124"/>
  <c r="C10" i="124"/>
  <c r="C16" i="124" s="1"/>
  <c r="F10" i="124"/>
  <c r="F16" i="124" s="1"/>
  <c r="E10" i="124"/>
  <c r="D10" i="124" s="1"/>
  <c r="D16" i="124" s="1"/>
  <c r="C8" i="124"/>
  <c r="E8" i="124"/>
  <c r="D8" i="124" s="1"/>
  <c r="F8" i="124"/>
  <c r="E7" i="124"/>
  <c r="D7" i="124" s="1"/>
  <c r="F7" i="124"/>
  <c r="C7" i="124"/>
  <c r="F6" i="124"/>
  <c r="F9" i="124" s="1"/>
  <c r="E6" i="124"/>
  <c r="E9" i="124" s="1"/>
  <c r="C6" i="124"/>
  <c r="C9" i="124" s="1"/>
  <c r="C24" i="124"/>
  <c r="I48" i="117"/>
  <c r="I47" i="117" s="1"/>
  <c r="I46" i="117" s="1"/>
  <c r="H48" i="117"/>
  <c r="H47" i="117" s="1"/>
  <c r="H46" i="117" s="1"/>
  <c r="A8" i="123"/>
  <c r="A9" i="123" s="1"/>
  <c r="A10" i="123" s="1"/>
  <c r="A11" i="123" s="1"/>
  <c r="A12" i="123" s="1"/>
  <c r="J35" i="117"/>
  <c r="J34" i="117" s="1"/>
  <c r="I35" i="117"/>
  <c r="I34" i="117" s="1"/>
  <c r="H35" i="117"/>
  <c r="H34" i="117" s="1"/>
  <c r="G35" i="117"/>
  <c r="G34" i="117" s="1"/>
  <c r="F35" i="117"/>
  <c r="E35" i="117"/>
  <c r="D35" i="117"/>
  <c r="C35" i="117"/>
  <c r="J33" i="117"/>
  <c r="J32" i="117" s="1"/>
  <c r="H33" i="117"/>
  <c r="H32" i="117" s="1"/>
  <c r="G33" i="117"/>
  <c r="G32" i="117" s="1"/>
  <c r="F33" i="117"/>
  <c r="E33" i="117"/>
  <c r="D33" i="117"/>
  <c r="C33" i="117"/>
  <c r="H31" i="117"/>
  <c r="G31" i="117"/>
  <c r="F31" i="117"/>
  <c r="E31" i="117"/>
  <c r="D31" i="117"/>
  <c r="C31" i="117"/>
  <c r="H30" i="117"/>
  <c r="H29" i="117" s="1"/>
  <c r="H28" i="117" s="1"/>
  <c r="G30" i="117"/>
  <c r="G29" i="117" s="1"/>
  <c r="G28" i="117" s="1"/>
  <c r="F30" i="117"/>
  <c r="E30" i="117"/>
  <c r="D30" i="117"/>
  <c r="C30" i="117"/>
  <c r="C13" i="117"/>
  <c r="D13" i="117"/>
  <c r="E13" i="117"/>
  <c r="F13" i="117"/>
  <c r="G13" i="117"/>
  <c r="H13" i="117"/>
  <c r="I13" i="117"/>
  <c r="J13" i="117"/>
  <c r="C14" i="117"/>
  <c r="D14" i="117"/>
  <c r="E14" i="117"/>
  <c r="F14" i="117"/>
  <c r="G14" i="117"/>
  <c r="H14" i="117"/>
  <c r="I14" i="117"/>
  <c r="J14" i="117"/>
  <c r="C15" i="117"/>
  <c r="D15" i="117"/>
  <c r="E15" i="117"/>
  <c r="F15" i="117"/>
  <c r="G15" i="117"/>
  <c r="H15" i="117"/>
  <c r="I15" i="117"/>
  <c r="J15" i="117"/>
  <c r="D16" i="117"/>
  <c r="E16" i="117"/>
  <c r="F16" i="117"/>
  <c r="G16" i="117"/>
  <c r="H16" i="117"/>
  <c r="J12" i="117"/>
  <c r="H12" i="117"/>
  <c r="G12" i="117"/>
  <c r="F12" i="117"/>
  <c r="E12" i="117"/>
  <c r="D12" i="117"/>
  <c r="C12" i="117"/>
  <c r="I33" i="117"/>
  <c r="I32" i="117" s="1"/>
  <c r="D7" i="116"/>
  <c r="C7" i="116"/>
  <c r="D19" i="116"/>
  <c r="C19" i="116"/>
  <c r="D72" i="116"/>
  <c r="C72" i="116"/>
  <c r="A21" i="116"/>
  <c r="A22" i="116"/>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A50" i="116" s="1"/>
  <c r="A51" i="116" s="1"/>
  <c r="A52" i="116" s="1"/>
  <c r="A53" i="116" s="1"/>
  <c r="A54" i="116" s="1"/>
  <c r="A55" i="116" s="1"/>
  <c r="A56" i="116" s="1"/>
  <c r="A57" i="116" s="1"/>
  <c r="A58" i="116" s="1"/>
  <c r="A59" i="116" s="1"/>
  <c r="A60" i="116" s="1"/>
  <c r="A61" i="116" s="1"/>
  <c r="A62" i="116" s="1"/>
  <c r="A63" i="116" s="1"/>
  <c r="A64" i="116" s="1"/>
  <c r="A65" i="116" s="1"/>
  <c r="A66" i="116" s="1"/>
  <c r="A67" i="116" s="1"/>
  <c r="A68" i="116" s="1"/>
  <c r="A69" i="116" s="1"/>
  <c r="A70" i="116" s="1"/>
  <c r="A71" i="116" s="1"/>
  <c r="A73" i="116"/>
  <c r="A74" i="116"/>
  <c r="A75" i="116" s="1"/>
  <c r="A76" i="116" s="1"/>
  <c r="A77" i="116" s="1"/>
  <c r="A78" i="116" s="1"/>
  <c r="A79" i="116" s="1"/>
  <c r="A80" i="116" s="1"/>
  <c r="A81" i="116" s="1"/>
  <c r="A82" i="116" s="1"/>
  <c r="A83" i="116" s="1"/>
  <c r="A84" i="116" s="1"/>
  <c r="A85" i="116" s="1"/>
  <c r="A86" i="116" s="1"/>
  <c r="A87" i="116" s="1"/>
  <c r="A88" i="116" s="1"/>
  <c r="A89" i="116" s="1"/>
  <c r="A90" i="116" s="1"/>
  <c r="A91" i="116" s="1"/>
  <c r="A92" i="116" s="1"/>
  <c r="A93" i="116" s="1"/>
  <c r="A94" i="116" s="1"/>
  <c r="A95" i="116" s="1"/>
  <c r="A96" i="116" s="1"/>
  <c r="A97" i="116" s="1"/>
  <c r="A98" i="116" s="1"/>
  <c r="A99" i="116" s="1"/>
  <c r="A100" i="116" s="1"/>
  <c r="A101" i="116" s="1"/>
  <c r="A102" i="116" s="1"/>
  <c r="A103" i="116" s="1"/>
  <c r="A104" i="116" s="1"/>
  <c r="A105" i="116" s="1"/>
  <c r="A106" i="116" s="1"/>
  <c r="A107" i="116" s="1"/>
  <c r="A9" i="116"/>
  <c r="A10" i="116" s="1"/>
  <c r="A11" i="116" s="1"/>
  <c r="A12" i="116" s="1"/>
  <c r="A13" i="116" s="1"/>
  <c r="A14" i="116" s="1"/>
  <c r="A15" i="116" s="1"/>
  <c r="A16" i="116" s="1"/>
  <c r="A17" i="116" s="1"/>
  <c r="A18" i="116" s="1"/>
  <c r="C6" i="116"/>
  <c r="D6" i="116"/>
  <c r="I30" i="117"/>
  <c r="I31" i="117"/>
  <c r="I29" i="117"/>
  <c r="I28" i="117" s="1"/>
  <c r="I27" i="117" s="1"/>
  <c r="I12" i="117"/>
  <c r="C12" i="123"/>
  <c r="J31" i="117"/>
  <c r="E19" i="124"/>
  <c r="D19" i="124" s="1"/>
  <c r="J30" i="117"/>
  <c r="C10" i="123"/>
  <c r="J29" i="117"/>
  <c r="J28" i="117" s="1"/>
  <c r="D9" i="103"/>
  <c r="D10" i="103"/>
  <c r="D8" i="103"/>
  <c r="B7" i="103"/>
  <c r="B8" i="103" s="1"/>
  <c r="B9" i="103" s="1"/>
  <c r="B10" i="103" s="1"/>
  <c r="B11" i="103" s="1"/>
  <c r="E4" i="103"/>
  <c r="A40" i="104"/>
  <c r="H5" i="107"/>
  <c r="G5" i="107"/>
  <c r="H56" i="98"/>
  <c r="G56" i="98"/>
  <c r="F56" i="98"/>
  <c r="H54" i="98"/>
  <c r="G54" i="98"/>
  <c r="F54" i="98"/>
  <c r="H50" i="98"/>
  <c r="G50" i="98"/>
  <c r="F50" i="98"/>
  <c r="H35" i="98"/>
  <c r="G35" i="98"/>
  <c r="F35" i="98"/>
  <c r="H25" i="98"/>
  <c r="F25" i="98"/>
  <c r="H20" i="98"/>
  <c r="G20" i="98"/>
  <c r="F20" i="98"/>
  <c r="A22" i="98"/>
  <c r="A23" i="98" s="1"/>
  <c r="A24" i="98" s="1"/>
  <c r="H18" i="98"/>
  <c r="G18" i="98"/>
  <c r="F18" i="98"/>
  <c r="H16" i="98"/>
  <c r="G16" i="98"/>
  <c r="F16" i="98"/>
  <c r="H9" i="98"/>
  <c r="G9" i="98"/>
  <c r="F9" i="98"/>
  <c r="H6" i="98"/>
  <c r="G6" i="98"/>
  <c r="F6" i="98"/>
  <c r="F5" i="98" s="1"/>
  <c r="I28" i="104"/>
  <c r="H28" i="104"/>
  <c r="G28" i="104"/>
  <c r="F28" i="104"/>
  <c r="I30" i="104"/>
  <c r="H30" i="104"/>
  <c r="G30" i="104"/>
  <c r="F30" i="104"/>
  <c r="I32" i="104"/>
  <c r="H32" i="104"/>
  <c r="G32" i="104"/>
  <c r="F32" i="104"/>
  <c r="I34" i="104"/>
  <c r="H34" i="104"/>
  <c r="G34" i="104"/>
  <c r="F34" i="104"/>
  <c r="I36" i="104"/>
  <c r="H36" i="104"/>
  <c r="G36" i="104"/>
  <c r="F36" i="104"/>
  <c r="I38" i="104"/>
  <c r="H38" i="104"/>
  <c r="G38" i="104"/>
  <c r="G5" i="104"/>
  <c r="F38" i="104"/>
  <c r="I42" i="104"/>
  <c r="H42" i="104"/>
  <c r="G42" i="104"/>
  <c r="F42" i="104"/>
  <c r="I21" i="104"/>
  <c r="H21" i="104"/>
  <c r="G21" i="104"/>
  <c r="F21" i="104"/>
  <c r="I17" i="104"/>
  <c r="H17" i="104"/>
  <c r="G17" i="104"/>
  <c r="F17" i="104"/>
  <c r="I9" i="104"/>
  <c r="G9" i="104"/>
  <c r="F9" i="104"/>
  <c r="I6" i="104"/>
  <c r="H6" i="104"/>
  <c r="G6" i="104"/>
  <c r="F6" i="104"/>
  <c r="D11" i="103"/>
  <c r="G34" i="98"/>
  <c r="G25" i="98"/>
  <c r="I5" i="104"/>
  <c r="F5" i="104"/>
  <c r="A7" i="107"/>
  <c r="A8" i="107"/>
  <c r="A9" i="107" s="1"/>
  <c r="A11" i="98"/>
  <c r="A12" i="98" s="1"/>
  <c r="A13" i="98" s="1"/>
  <c r="A14" i="98" s="1"/>
  <c r="A15" i="98" s="1"/>
  <c r="A44" i="104"/>
  <c r="A45" i="104"/>
  <c r="A46" i="104" s="1"/>
  <c r="A47" i="104" s="1"/>
  <c r="A48" i="104" s="1"/>
  <c r="A52" i="98"/>
  <c r="A53" i="98" s="1"/>
  <c r="A37" i="98"/>
  <c r="A38" i="98" s="1"/>
  <c r="A39" i="98" s="1"/>
  <c r="A40" i="98" s="1"/>
  <c r="A41" i="98" s="1"/>
  <c r="A42" i="98" s="1"/>
  <c r="A43" i="98" s="1"/>
  <c r="A44" i="98" s="1"/>
  <c r="A45" i="98" s="1"/>
  <c r="A46" i="98" s="1"/>
  <c r="A47" i="98" s="1"/>
  <c r="A48" i="98" s="1"/>
  <c r="A49" i="98" s="1"/>
  <c r="A27" i="98"/>
  <c r="A28" i="98"/>
  <c r="A29" i="98" s="1"/>
  <c r="A30" i="98" s="1"/>
  <c r="A31" i="98" s="1"/>
  <c r="A32" i="98" s="1"/>
  <c r="A33" i="98" s="1"/>
  <c r="A34" i="98" s="1"/>
  <c r="A19" i="104"/>
  <c r="A20" i="104"/>
  <c r="A41" i="104"/>
  <c r="A35" i="104"/>
  <c r="H10" i="104"/>
  <c r="H9" i="104"/>
  <c r="A11" i="104"/>
  <c r="A12" i="104"/>
  <c r="A13" i="104" s="1"/>
  <c r="A14" i="104" s="1"/>
  <c r="A15" i="104" s="1"/>
  <c r="A16" i="104" s="1"/>
  <c r="A8" i="104"/>
  <c r="H5" i="104"/>
  <c r="I16" i="117"/>
  <c r="D7" i="103"/>
  <c r="H11" i="96"/>
  <c r="I10" i="96"/>
  <c r="F10" i="96"/>
  <c r="E10" i="96"/>
  <c r="D10" i="96"/>
  <c r="C10" i="96"/>
  <c r="F9" i="96"/>
  <c r="E9" i="96"/>
  <c r="D9" i="96"/>
  <c r="C9" i="96"/>
  <c r="A7" i="35"/>
  <c r="A8" i="35"/>
  <c r="A9" i="35" s="1"/>
  <c r="A10" i="35" s="1"/>
  <c r="A11" i="35" s="1"/>
  <c r="H5" i="98"/>
  <c r="G5" i="98"/>
  <c r="C11" i="123"/>
  <c r="J16" i="117"/>
  <c r="C9" i="123"/>
  <c r="D6" i="103"/>
  <c r="D5" i="103" s="1"/>
  <c r="D13" i="103" s="1"/>
  <c r="F13" i="103" s="1"/>
  <c r="D6" i="124" l="1"/>
  <c r="D9" i="124" s="1"/>
  <c r="E16" i="124"/>
  <c r="E24" i="124"/>
  <c r="H27" i="117"/>
  <c r="G27" i="117"/>
  <c r="J27" i="117"/>
  <c r="F5" i="103"/>
  <c r="C8" i="123"/>
  <c r="J11" i="128"/>
  <c r="J10" i="128" s="1"/>
  <c r="J9" i="128" s="1"/>
  <c r="I11" i="128"/>
  <c r="I10" i="128" s="1"/>
  <c r="I9" i="128" s="1"/>
  <c r="I11" i="117"/>
  <c r="I10" i="117" s="1"/>
  <c r="I9" i="117" s="1"/>
  <c r="G11" i="117"/>
  <c r="G10" i="117" s="1"/>
  <c r="G9" i="117" s="1"/>
  <c r="J11" i="117"/>
  <c r="J10" i="117" s="1"/>
  <c r="J9" i="117" s="1"/>
  <c r="H11" i="117"/>
  <c r="H10" i="117" s="1"/>
  <c r="H9" i="117" s="1"/>
  <c r="H11" i="128"/>
  <c r="H10" i="128" s="1"/>
  <c r="H9" i="128" s="1"/>
  <c r="G11" i="128"/>
  <c r="G10" i="128" s="1"/>
  <c r="G9" i="128" s="1"/>
  <c r="C7" i="123" l="1"/>
  <c r="C6" i="123" s="1"/>
</calcChain>
</file>

<file path=xl/sharedStrings.xml><?xml version="1.0" encoding="utf-8"?>
<sst xmlns="http://schemas.openxmlformats.org/spreadsheetml/2006/main" count="873" uniqueCount="528">
  <si>
    <t>NGUỒN CÂN ĐỐI NGÂN SÁCH TỈNH</t>
  </si>
  <si>
    <t>Lộc Hòa</t>
  </si>
  <si>
    <t>Tân Phú</t>
  </si>
  <si>
    <t>Huyện Trà Ôn</t>
  </si>
  <si>
    <t>I</t>
  </si>
  <si>
    <t>II</t>
  </si>
  <si>
    <t>Huyện Tam Bình</t>
  </si>
  <si>
    <t>GĐ thực hiện DA</t>
  </si>
  <si>
    <t>III</t>
  </si>
  <si>
    <t>STT</t>
  </si>
  <si>
    <t>Danh mục dự án/công trình</t>
  </si>
  <si>
    <t>Quyết định đầu tư</t>
  </si>
  <si>
    <t>Số quyết định; ngày tháng, năm ban hành</t>
  </si>
  <si>
    <t>Tổng mức đầu tư</t>
  </si>
  <si>
    <t>Ghi chú</t>
  </si>
  <si>
    <t>Tổng số</t>
  </si>
  <si>
    <t>GT</t>
  </si>
  <si>
    <t>GT-KCM</t>
  </si>
  <si>
    <t>2016-2018</t>
  </si>
  <si>
    <t>Trường tiểu học Đông Bình B</t>
  </si>
  <si>
    <t>Trường THCS thị trấn Tam Bình</t>
  </si>
  <si>
    <t>Dự án đầu tư xây dựng cải tạo, nâng cấp Bệnh viện đa khoa Vĩnh Long (phần xây dựng mới)</t>
  </si>
  <si>
    <t>2013-2018</t>
  </si>
  <si>
    <t>635/QĐ-UBND 11/4/2013</t>
  </si>
  <si>
    <t>Huyện Long Hồ</t>
  </si>
  <si>
    <t>Huyện Mang Thít</t>
  </si>
  <si>
    <t>2016-2020</t>
  </si>
  <si>
    <t>Công trình chuyển tiếp</t>
  </si>
  <si>
    <t>2017-2019</t>
  </si>
  <si>
    <t>2018-2020</t>
  </si>
  <si>
    <t>ĐVT: Triệu đồng</t>
  </si>
  <si>
    <t>1.1</t>
  </si>
  <si>
    <t>Dự án Hạ tầng thủy lợi phục vụ nuôi trồng thủy sản Tam Bình - Long Hồ</t>
  </si>
  <si>
    <t>2393/QĐ-UBND ngày 07/10/2016</t>
  </si>
  <si>
    <t>2359/QĐ-UBND ngày 05/0/2016</t>
  </si>
  <si>
    <t>Đầu tư trang thiết bị dạy, học ngoại ngữ và thiết bị mầm non 5 tuổi cho các trường trên địa bàn tỉnh Vĩnh Long</t>
  </si>
  <si>
    <t>HTTL phục vụ nông thôn mới xã Thành Trung</t>
  </si>
  <si>
    <t>Nhà công vụ - Bộ chỉ huy quân sự tỉnh Vĩnh Long (giai đoạn 2)</t>
  </si>
  <si>
    <t>TỔNG SỐ</t>
  </si>
  <si>
    <t>Trường tiểu học thị trấn Cái Nhum, huyện Mang Thít</t>
  </si>
  <si>
    <t>2473/QĐ-SKHĐT ngày 28/10/2016</t>
  </si>
  <si>
    <t>Hệ thống thủy lợi ngăn mặn, giữ ngọt khu vực Bắc Vũng Liêm, huyện Vũng Liêm, tỉnh Vĩnh Long</t>
  </si>
  <si>
    <t>Kiên cố hóa cống đập phục vụ NTM xã Tường Lộc, Hậu Lộc, Hòa Hiệp huyện Tam Bình</t>
  </si>
  <si>
    <t>Đối ứng với TW thực hiện Chương trình mục tiêu quốc gia nông thôn mới và giảm nghèo bền vững</t>
  </si>
  <si>
    <t>Đối ứng ODA</t>
  </si>
  <si>
    <t>Dự kiến kế hoạch trung hạn giai đoạn 2016-2020</t>
  </si>
  <si>
    <t>Cải tạo, nâng cấp Trung tâm điều trị nghiện ma túy tỉnh Vĩnh Long</t>
  </si>
  <si>
    <t>Cầu Long Hòa, xã Lộc Hòa</t>
  </si>
  <si>
    <t>Cầu Phú Hưng, xã Hòa Phú</t>
  </si>
  <si>
    <t>Đê bao chống ngập thành phố Vĩnh Long- khu vực sông Cái Cá</t>
  </si>
  <si>
    <t>Đường vào khu dân cư Phước Thọ phường 3, thành phố Vĩnh Long (đoạn từ cầu Kênh Mới đến hết ranh đất Khu dân cư Phước Thọ)</t>
  </si>
  <si>
    <t>Kế hoạch trung hạn đã giao từ năm 2016 đến hết năm 2017</t>
  </si>
  <si>
    <t>Mã dự án</t>
  </si>
  <si>
    <t>HTTL phục vụ nông thôn mới xã Loan Mỹ huyện Tam Bình</t>
  </si>
  <si>
    <t>Các công trình chuyển tiếp</t>
  </si>
  <si>
    <t>Danh mục dự án</t>
  </si>
  <si>
    <t>TMĐT</t>
  </si>
  <si>
    <t>Dự án Đê bao dọc sông Hậu tỉnh Vĩnh Long</t>
  </si>
  <si>
    <t>Dự án Hệ thống thủy lợi các xã: Song Phú, Phú Lộc, Hậu Lộc, Hòa Lộc, Mỹ Lộc, huyện Tam Bình, tỉnh Vĩnh Long</t>
  </si>
  <si>
    <t>HTCN tập trung Lục Sĩ Thành 2, xã Lục Sĩ Thành</t>
  </si>
  <si>
    <t>4248/QĐ-UBND ngày 08/9/2017</t>
  </si>
  <si>
    <t>Đê bao sông Măng Thít (giai đoạn 2)</t>
  </si>
  <si>
    <t>Kiên cố hóa cống đập phục vụ xây dựng nông thôn mới xã Bình Ninh, huyện Tam Bình</t>
  </si>
  <si>
    <t>4249/QĐ-UBND ngày 08/9/2017</t>
  </si>
  <si>
    <t>1773/QĐ-UBND ngày 10/8/2017</t>
  </si>
  <si>
    <t>1705/QĐ-UBND ngày 01/8/2017</t>
  </si>
  <si>
    <t>2418/QĐ-UBND ngày 03/7/2017</t>
  </si>
  <si>
    <t>1903/QĐ-UBND ngày 30/8/2017</t>
  </si>
  <si>
    <t>Kế hoạch năm 2018</t>
  </si>
  <si>
    <t>CÁC DỰ ÁN ĐẾN 30/9/2017 GIẢI NGÂN DƯỚI 30% KH NHƯNG KHÔNG ĐC GIẢM</t>
  </si>
  <si>
    <t>Nguồn vốn bố trí</t>
  </si>
  <si>
    <t>Dự kiến KH vốn năm 2018</t>
  </si>
  <si>
    <t>XSKT</t>
  </si>
  <si>
    <t>Giải ngân 0,04%</t>
  </si>
  <si>
    <t>Giải ngân 0%</t>
  </si>
  <si>
    <t>CĐNS</t>
  </si>
  <si>
    <t>Vay tín dụng</t>
  </si>
  <si>
    <t>Giải ngân 2,01%</t>
  </si>
  <si>
    <t>Giải ngân 16,44%</t>
  </si>
  <si>
    <t>Vốn CTMTQG NTM</t>
  </si>
  <si>
    <t>Giải ngân đến 30/9/2017</t>
  </si>
  <si>
    <t>Số, ngày, tháng, năm</t>
  </si>
  <si>
    <t>Địa điểm XD</t>
  </si>
  <si>
    <t>Giải ngân 0% và KH tỉnh đối ứng năm 2018:1,8 tỷ đồng</t>
  </si>
  <si>
    <t>Đầu tư trang thiết bị Bệnh viện đa khoa tỉnh Vĩnh Long sử dụng vốn vay ODA của Chính phủ Áo.</t>
  </si>
  <si>
    <t>Xã Loan Mỹ</t>
  </si>
  <si>
    <t>Công viên truyền hình Vĩnh Long</t>
  </si>
  <si>
    <t>Đường vào công viên truyền hình Vĩnh Long</t>
  </si>
  <si>
    <t>IV</t>
  </si>
  <si>
    <t>Công trình khởi công mới</t>
  </si>
  <si>
    <t>_Phục vụ khu dân cư Phước Thọ và phát triển hạ tầng đô thị thành phố Vĩnh Long.
_ Sử dụng nguồn vốn đấu giá quyền sử dụng đất khu dân cư Phước Thọ</t>
  </si>
  <si>
    <t>Thanh toán khối lượng hoàn thành</t>
  </si>
  <si>
    <t>Phụ lục 9</t>
  </si>
  <si>
    <t>CHI TIẾT DỰ KIẾN KẾ HOẠCH ĐẦU TƯ NĂM 2018: NGUỒN THU TIỀN SỬ DỤNG ĐẤT TỪ KHU DÂN CƯ PHƯỚC THỌ</t>
  </si>
  <si>
    <t>Trung tâm Văn hóa - Thể thao xã Tân Hạnh, huyện Long Hồ</t>
  </si>
  <si>
    <t>Quyết định phê duyệt
quyết toán</t>
  </si>
  <si>
    <t>Dự án Hạ tầng thủy lợi phục vụ nuôi trồng thủy sản Hiếu Thành - Hiếu Nghĩa - Hiếu Nhơn, huyện Vũng Liêm, tỉnh Vĩnh Long (giai đoạn 2)</t>
  </si>
  <si>
    <t>TỶ LỆ % GIÁO DỤC, Y TẾ ĐẦU TƯ TỪ NGUỒN XSKT</t>
  </si>
  <si>
    <t>Lĩnh vực</t>
  </si>
  <si>
    <t>Kế hoạch vốn</t>
  </si>
  <si>
    <t>Tổng số vốn XSKT</t>
  </si>
  <si>
    <t>TL% Giáo dục, y tế</t>
  </si>
  <si>
    <t>Giáo dục và đào tạo dạy nghề</t>
  </si>
  <si>
    <t>Y tế</t>
  </si>
  <si>
    <t>Đối ứng nguồn TPCP</t>
  </si>
  <si>
    <t>660/QĐ-UBND ngày 28/3/2016</t>
  </si>
  <si>
    <t>Trường Mẫu giáo Trịnh Liên Hoa</t>
  </si>
  <si>
    <t>5425/QĐ-UBND ngày 10/8/2017</t>
  </si>
  <si>
    <t>Xã Tân Hạnh</t>
  </si>
  <si>
    <t>4856/QĐ-UBND ngày 30/10/2017</t>
  </si>
  <si>
    <t>…………….</t>
  </si>
  <si>
    <t>Đường ấp Phú Yên - Phú Long</t>
  </si>
  <si>
    <t>5006/QĐ-UBND ngày 31/10/2016</t>
  </si>
  <si>
    <t>Đường ấp Phú Yên - Phú Thành</t>
  </si>
  <si>
    <t>5003/QĐ-UBND ngày 31/10/2016</t>
  </si>
  <si>
    <t>Đường ấp Giữa - đường tỉnh 909, xã Loan Mỹ, huyện Tam Bình</t>
  </si>
  <si>
    <t>1874/QĐ-UBND ngày 19/5/2017</t>
  </si>
  <si>
    <t>Trường Mầm non Hoa Lan</t>
  </si>
  <si>
    <t>5525/QĐ-UBND ngày 30/10/2017</t>
  </si>
  <si>
    <t>Cải tạo, mở rộng trụ sở làm việc huyện Ủy Tam Bình</t>
  </si>
  <si>
    <t>4632/QĐ-UBND  ngày 11/10/2016</t>
  </si>
  <si>
    <t>Đường nhựa từ Số 4 đến cầu Ba Cò, xã Tân An Hội</t>
  </si>
  <si>
    <t>6921/QĐ-UBND ngày 28/10/2016</t>
  </si>
  <si>
    <t>Trường mẫu giáo Oanh Vũ III</t>
  </si>
  <si>
    <t>3215/QĐ-UBND ngày 20/9/2017</t>
  </si>
  <si>
    <t>Kế hoạch trung hạn 2016-2020</t>
  </si>
  <si>
    <t>Đã bố trí vốn trung hạn giai đoạn 2016-2020</t>
  </si>
  <si>
    <t>HUYỆN TAM BÌNH</t>
  </si>
  <si>
    <t>BAN QLDA TỈNH</t>
  </si>
  <si>
    <t>Huyện, ngành đề xuất bố trí vốn vượt kế hoạch trung hạn hoặc thẩm định nguồn</t>
  </si>
  <si>
    <t>HUYỆN LONG HỒ</t>
  </si>
  <si>
    <t>HUYỆN MANG THÍT</t>
  </si>
  <si>
    <t>2.2</t>
  </si>
  <si>
    <t>HUYỆN VŨNG LIÊM</t>
  </si>
  <si>
    <t>2015-2019</t>
  </si>
  <si>
    <t>655/QĐ-UBND ngày 28/3/2016</t>
  </si>
  <si>
    <t>CÁC DỰ ÁN ĐỀ XUẤT KẾ HOẠCH 2019 (VƯỢT THẨM ĐỊNH NGUỒN HOẶC VƯỢT TRUNG HẠN)</t>
  </si>
  <si>
    <t>TĐN: 21,3 tỷ đồng, TX đề xuất bổ sung vượt thẩm định nguồn: 2,265 tỷ đồng</t>
  </si>
  <si>
    <t>Trường mầm non Hoa Hồng 1</t>
  </si>
  <si>
    <t>TĐN: 12,5 tỷ đồng, huyện đề nghị KH 2019: 1 tỷ đồng, vượt TĐN và TH: 1 tỷ</t>
  </si>
  <si>
    <t>TĐN: 12,9 tỷ đồng, huyện đề xuất bổ sung vượt thẩm định nguồn: 500 triệu đồng</t>
  </si>
  <si>
    <t>TĐN: 9 tỷ đồng, huyện đề nghị KH 2019: 2,749 tỷ đồng, vượt TĐN và TH: 2,749 tỷ</t>
  </si>
  <si>
    <t>Bố trí KH 2018: NS TW: 4 tỷ; NS tỉnh 5 tỷ đồng; huyện đề nghị bổ sung 2019: 1,3 tỷ đồng, vượt trung hạn 0,5 tỷ, cần điều chỉnh trung hạn?</t>
  </si>
  <si>
    <t>TĐN: 11 tỷ: KH 2018: 10 tỷ; huyện đề xuất KH 2019: 1,7 tỷ; vượt TĐN và TH: 700 triệu đồng</t>
  </si>
  <si>
    <t>TĐN: 8,1 tỷ đồng, huyện đề nghị KH 2019: 1,4 tỷ đồng, vượt TĐN và TH: 1,4 tỷ đồng</t>
  </si>
  <si>
    <t>Trung Tâm Văn hóa-Thể thao xã Tân An Hội</t>
  </si>
  <si>
    <t>3759/QĐ-UBND ngày 30/10/2017</t>
  </si>
  <si>
    <t>TĐN:3,92 tỷ đồng. Xem xét bố trí nguồn nào cho phù hợp?</t>
  </si>
  <si>
    <t>TĐN: 6,7 tỷ đồng, huyện đề nghị KH 2019: 700 triệu đồng, vượt TH: 700 triệu đồng</t>
  </si>
  <si>
    <t>LIÊN ĐOÀN LAO ĐỘNG TỈNH VĨNH LONG</t>
  </si>
  <si>
    <t>Nhà văn hóa lao động tỉnh Vĩnh Long</t>
  </si>
  <si>
    <t>2014-2017</t>
  </si>
  <si>
    <t xml:space="preserve">2147/QĐ-UBND 30/9/2010 </t>
  </si>
  <si>
    <t>SỞ Y TẾ</t>
  </si>
  <si>
    <t>Chủ đầu tư đề xuất KH 2019: 145 tỷ đồng; vượt TH 76,4 tỷ đồng, cần phải điều chỉnh trung hạn</t>
  </si>
  <si>
    <t xml:space="preserve">SỞ LAO ĐỘNG, THƯƠNG BINH VÀ XÃ HỘI </t>
  </si>
  <si>
    <t>Chủ đầu tư đề xuất KH 2019: 7,5 tỷ đồng; vượt TH 2,5 tỷ đồng, cần phải điều chỉnh trung hạn</t>
  </si>
  <si>
    <t>BỆNH VIỆN ĐA KHOA TỈNH VĨNH LONG</t>
  </si>
  <si>
    <t>Chủ đầu tư đề xuất KH 2019: 14 tỷ đồng; vượt TH 14 tỷ đồng, cần phải điều chỉnh trung hạn</t>
  </si>
  <si>
    <t>_Năm 2017 đã bố trí 1,029 tỷ đồng.
_Năm 2018 đã bố trí 12,971 tỷ đồng.</t>
  </si>
  <si>
    <t>PHÒNG QUẢN LÝ ĐÔ THỊ TPVL</t>
  </si>
  <si>
    <t>Chủ đầu tư đề xuất KH 2019: 20 tỷ đồng; vượt TH 10 tỷ đồng, cần phải điều chỉnh trung hạn</t>
  </si>
  <si>
    <t>Đang điều chỉnh tổng mức đầu tư; cập nhật lại quyết định điều chỉnh sau</t>
  </si>
  <si>
    <t>Chủ đầu tư đề xuất KH 2019: 30 tỷ đồng; vượt TH 30 tỷ đồng, cần phải điều chỉnh trung hạn</t>
  </si>
  <si>
    <t>Đủ vốn TĐN và KH trung hạn, CĐT đề nghị bổ sung vượt trung hạn 1,3 tỷ đồng.</t>
  </si>
  <si>
    <t>Hòa Phú</t>
  </si>
  <si>
    <t>Vượt kế hoạch trung hạn</t>
  </si>
  <si>
    <t>DỰ KIẾN BỐ TRÍ NĂM 2019 NHƯNG KHÔNG CÓ TRONG TRUNG HẠN GIAI ĐOẠN 2016-2020</t>
  </si>
  <si>
    <t>Bổ sung Kế hoạch trung hạn 2016-2020</t>
  </si>
  <si>
    <t>HUYỆN TRÀ ÔN</t>
  </si>
  <si>
    <t>Trường mầm non Phú Thành</t>
  </si>
  <si>
    <t>CT: 2046/QĐ-UBND ngày 21/9/2018</t>
  </si>
  <si>
    <t>TĐN: 8,9 tỷ</t>
  </si>
  <si>
    <t>Trường trung học cơ sở Phú Thành</t>
  </si>
  <si>
    <t>CT: 2045/QĐ-UBND ngày 21/9/2018</t>
  </si>
  <si>
    <t>TĐN: 11,6 tỷ</t>
  </si>
  <si>
    <t>Trung tâm văn hóa, thể thao xã Phú Thành</t>
  </si>
  <si>
    <t>CT: 2047/QĐ-UBND ngày 21/9/2018</t>
  </si>
  <si>
    <t>TĐN: 4 tỷ</t>
  </si>
  <si>
    <t>Nhà văn hóa thể thao cụm ấp Mái Dầm - Phú Long - Phú Lợi - Phú Xuân - Phú Hưng, xã Phú Thành</t>
  </si>
  <si>
    <t>CT: 2044/QĐ-UBND ngày 21/9/2018</t>
  </si>
  <si>
    <t>TĐN: 2,3 tỷ</t>
  </si>
  <si>
    <t>Trường trung học phổ thông Phú Quới, huyện Long Hồ</t>
  </si>
  <si>
    <t>1519/QĐ-UBND ngày 18/7/2018</t>
  </si>
  <si>
    <t>_Ngân hàng nhà nước tài trợ: 50.000 triệu đồng; Phần còn lại sử dụng NS tỉnh</t>
  </si>
  <si>
    <t>Cải tạo, nâng cấp Trung tâm Giáo dục nghề nghiệp - Giáo dục thường xuyên huyện Vũng Liêm</t>
  </si>
  <si>
    <t>2019-2021</t>
  </si>
  <si>
    <t>CT:2052/QĐ-UBND ngày 24/9/2018</t>
  </si>
  <si>
    <t>Khi cân đối được trung hạn sẽ bố trí</t>
  </si>
  <si>
    <t>662/QĐ-UBND ngày 28/3/2016 và 2534/QĐ-UBND ngày 21/10/2016</t>
  </si>
  <si>
    <t>Trụ sở làm việc UBND xã Tân Hạnh, huyện Long Hồ</t>
  </si>
  <si>
    <t>Đường liên ấp Tân Thuận (cầu Bà Trại) - Tân Thạnh (cầu Mương Khai), xã Tân Hạnh, huyện Long Hồ</t>
  </si>
  <si>
    <t>Đường liên ấp Tân Hưng - Tân Thới, xã Tân Hạnh, huyện Long Hồ</t>
  </si>
  <si>
    <t>Cầu Mương Khai, xã Tân Hạnh, huyện Long Hồ</t>
  </si>
  <si>
    <t>Đường liên xã Tân Nhơn (cầu Tân Nhơn) - Tân Thạnh (cầu Mương Khai), xã Tân Hạnh, huyện Long Hồ</t>
  </si>
  <si>
    <t>Hệ thống thoát nước thải khu văn phòng trưng bày sản phẩm và dịch vụ trước khu công nghiệp Hòa Phú</t>
  </si>
  <si>
    <t>Trường trung học cơ sở Tân Hạnh, xã Tân Hạnh, huyện Long Hồ</t>
  </si>
  <si>
    <t>Cầu Đìa Chuối, xã Tân Hạnh, huyện Long Hồ</t>
  </si>
  <si>
    <t xml:space="preserve">Trung tâm Văn hóa - Thể thao xã Hòa Tịnh </t>
  </si>
  <si>
    <t xml:space="preserve">Nhà văn hóa, Thể thao cụm ấp Bình Hòa 2 - Bình Hòa 1 - Vườn Cò </t>
  </si>
  <si>
    <t>Đường liên ấp Bình Tịnh A - Long Hòa 1</t>
  </si>
  <si>
    <t>Đường liên ấp Bình Tịnh A - Long Khánh</t>
  </si>
  <si>
    <t>Đường liên ấp Bình Tịnh B - Thiềng Long 1</t>
  </si>
  <si>
    <t xml:space="preserve">Đường liên ấp Bình Hòa 2 - Thiềng Long 1 </t>
  </si>
  <si>
    <t xml:space="preserve">Đường liên ấp Thiềng Long 1 - giáp xã Bình Phước </t>
  </si>
  <si>
    <t xml:space="preserve">Cầu liên ấp Vườn Cò - Thiềng Long 1 </t>
  </si>
  <si>
    <t>Trường THCS Hòa Tịnh</t>
  </si>
  <si>
    <t>Trường Mẫu giáo Sơn ca I</t>
  </si>
  <si>
    <t>Trường Tiểu học Mỹ An A</t>
  </si>
  <si>
    <t>Đường nhựa Cái Sao - Chánh Thuận (đoạn từ UBND xã Bình Phước đến giáp huyện Long Hồ)</t>
  </si>
  <si>
    <t>Cầu Bà Cờ Lớn</t>
  </si>
  <si>
    <t>Cầu Ba Toàn</t>
  </si>
  <si>
    <t>Huyện, ngành đề xuất bố trí vốn năm 2019</t>
  </si>
  <si>
    <t>Đường liên ấp Bà Phận - Rạch Rô</t>
  </si>
  <si>
    <t>Đường liên ấp Đại Nghĩa- Phú An</t>
  </si>
  <si>
    <t xml:space="preserve">CT: 720/QĐ-UBND ngày 16/4/2018 </t>
  </si>
  <si>
    <t xml:space="preserve">CT: 719/QĐ-UBND ngày 16/4/2018 </t>
  </si>
  <si>
    <t>Hòa Tịnh</t>
  </si>
  <si>
    <t>1838/QĐ-UBND ngày 18/8/2017</t>
  </si>
  <si>
    <t>SỞ NÔNG NGHIỆP VÀ PTNT</t>
  </si>
  <si>
    <t>Kè sông Cổ Chiên, thành phố Vĩnh Long</t>
  </si>
  <si>
    <t>1025/QĐ-UBND, 07/5/2009</t>
  </si>
  <si>
    <t>Dự kiến phát sinh đến 77 tỷ đồng (còn 20 tỷ đồng chưa có chủ trương phát sinh)</t>
  </si>
  <si>
    <t>_Dự kiến 2019 bố trí 10 tỷ đồng.
_CĐT đề nghị vốn vượt trung hạn 5,482 tỷ đồng.</t>
  </si>
  <si>
    <t>Dự án Nâng cấp, mở rộng Trại giống thủy sản tỉnh Vĩnh Long</t>
  </si>
  <si>
    <t>7463891</t>
  </si>
  <si>
    <t>2015-2018</t>
  </si>
  <si>
    <t>1513/QĐ-UBND ngày 14/10/2014</t>
  </si>
  <si>
    <t>Bố trí đủ vốn hoàn thành công trình (Đến năm 2017 TW đã bố trí đủ vốn hỗ trợ là 46 tỷ đồng)</t>
  </si>
  <si>
    <r>
      <t>Xây dựng mới cụm xử lý nước mặt công suất 50m</t>
    </r>
    <r>
      <rPr>
        <vertAlign val="superscript"/>
        <sz val="14"/>
        <rFont val="Times New Roman"/>
        <family val="1"/>
      </rPr>
      <t>3</t>
    </r>
    <r>
      <rPr>
        <sz val="14"/>
        <rFont val="Times New Roman"/>
        <family val="1"/>
      </rPr>
      <t>/giờ trạm cấp nước xã Phú Thành</t>
    </r>
  </si>
  <si>
    <t>Nâng cấp, mở rộng TCN xã Đồng Phú</t>
  </si>
  <si>
    <t>TRUNG TÂM NƯỚC SẠCH VSMTNT</t>
  </si>
  <si>
    <t>CT:1750/QĐ-UBND ngày 16/8/2018</t>
  </si>
  <si>
    <t>BAN QLDA NGÀNH NÔNG NGHIỆP&amp;PTNT</t>
  </si>
  <si>
    <t>Kè chống sạt lở bờ sông Long Hồ, khu vực phường 1, phường 5, thành phố Vĩnh Long, tỉnh Vĩnh Long</t>
  </si>
  <si>
    <t>HTTL phục vụ các xã NTM, khu vực 03 xã: Tân Long, Tân Long Hội và Tân An Hội, huyện Mang Thít, tỉnh Vĩnh Long</t>
  </si>
  <si>
    <t>1809/QĐ-UBND ngày 05/12/2014; 2183/QĐ-UBND ngày 12/10/2017</t>
  </si>
  <si>
    <t>Đê bao ngoài 04 xã Cù Lao huyện Long Hồ</t>
  </si>
  <si>
    <t>368/QĐ-UBND ngày 13/02/2009</t>
  </si>
  <si>
    <t>Vốn TW năm 2018 là 80 tỷ đồng.</t>
  </si>
  <si>
    <t>Hệ thống thủy lợi Cồn Lục Sỹ, huyện Trà Ôn</t>
  </si>
  <si>
    <t>TW đã hỗ trợ 50 tỷ đồng.</t>
  </si>
  <si>
    <t>2326/QĐ-UBND ngày 31/10/2017</t>
  </si>
  <si>
    <t>Trung ương đã thông báo vốn trung hạn 2016-2020 là 40 tỷ đồng.</t>
  </si>
  <si>
    <t>2802/QĐ-UBND ngày 18/11/2016</t>
  </si>
  <si>
    <t>1743/QĐ-UBND ngày 07/8/2017</t>
  </si>
  <si>
    <t>TW thông báo vốn trung hạn 2016-2020 là 146 tỷ đồng, dự kiến năm 2019 vốn TW là 70 tỷ đồng.</t>
  </si>
  <si>
    <t>TW thông báo vốn trung hạn 2016-2020 là 74,2 tỷ đồng, dự kiến năm 2019 vốn TW là 40 tỷ đồng.</t>
  </si>
  <si>
    <t>Hệ thống thủy lợi ngăn mặn, tiếp ngọt khu vực huyện Vũng Liêm, tỉnh Vĩnh Long</t>
  </si>
  <si>
    <t>Đã bố trí đối ứng 1 tỷ đồng, TW thông báo vốn trung hạn là 100 tỷ đồng.</t>
  </si>
  <si>
    <t>Phòng KT đề xuất bố trí vốn năm 2019</t>
  </si>
  <si>
    <t>Đường liên ấp 5 - ấp 6 - Danh Tấm, xã Hậu Lộc, huyện Tam Bình</t>
  </si>
  <si>
    <t>219/QĐ-SGTVT ngày 30/5/2016</t>
  </si>
  <si>
    <t>Hệ thống thủy lợi phục vụ xây dựng nông thôn mới xã Hòa Ninh, huyện Long Hồ</t>
  </si>
  <si>
    <t>2443/QĐ-SKHĐT ngày 30/10/2017</t>
  </si>
  <si>
    <t>Hệ thống thủy lợi phục vụ 02 xã nông thôn mới xã Thành Đông và xã Tân Bình huyện Bình Tân, tỉnh Vĩnh Long</t>
  </si>
  <si>
    <t>1202/QĐ-UBND ngày 07/8/2014; 790/QĐ-UBND ngày 12/5/2015; 3045/QĐ-UBND ngày 20/12/2016</t>
  </si>
  <si>
    <t>_Năm 2017 đã bố trí 500 tỷ đồng, kéo dài năm 2018: 498 tỷ đồng.
_Năm 2018 bố trí vốn là 348,7 tỷ đồng.</t>
  </si>
  <si>
    <t>THỊ XÃ BÌNH MINH</t>
  </si>
  <si>
    <t>Đường Thủy Sản (đường tỉnh 902 - cống số 3) xã Mỹ Phước, huyện Mang Thít</t>
  </si>
  <si>
    <t>Hệ thống chiếu sáng công cộng đường tỉnh 903 (đoạn từ ngã ba Cái Nhum đến cầu số 8)</t>
  </si>
  <si>
    <t>3580/QĐ-UBND ngày 30/9/2015</t>
  </si>
  <si>
    <t>1633/QĐ-UBND ngày 06/6/2017</t>
  </si>
  <si>
    <t>Nâng cấp, cải tạo, mở rộng hệ thống chiếu sáng công cộng trên địa bàn thành thành phố Vĩnh Long</t>
  </si>
  <si>
    <t>2325/QĐ-UBND ngày 31/10/2017</t>
  </si>
  <si>
    <t>Khu Tái định cư khóm 3, Phường 9 thành phố Vĩnh Long</t>
  </si>
  <si>
    <t>Đường liên xã quốc lộ 53 - Long Phước (đường vào khu mộ đồng chí Nguyễn Thị Nhỏ)</t>
  </si>
  <si>
    <t>Đường bờ Cản Tăng (giai đoạn 2) (đường liên ấp bờ Cảng Sa), xã Trung Nghĩa, huyện Vũng Liêm</t>
  </si>
  <si>
    <t>Đường từ xã Mỹ Hòa - cầu Rạch Chanh (đoạn cuối 330m, đoạn từ km5+699,5 - cầu Rạch Chanh), xã Mỹ Hòa, thị xã Bình Minh</t>
  </si>
  <si>
    <t>Mở rộng hẽm 25 đường Phạm Hùng Phường 9 thành phố Vĩnh Long (Đường dẫn vào Cầu Cồn Chim)</t>
  </si>
  <si>
    <t>Vỉa hè, Hệ thống thoát nước, Hệ thống chiếu sáng công cộng Đường vào khu du lịch Trường An TP.Vĩnh Long</t>
  </si>
  <si>
    <t>THÀNH PHỐ VĨNH LONG</t>
  </si>
  <si>
    <r>
      <t>ĐANG CHỜ VỐN TRUNG ƯƠNG PHÂN BỔ VỐN NĂM 2019,</t>
    </r>
    <r>
      <rPr>
        <b/>
        <u/>
        <sz val="14"/>
        <rFont val="Times New Roman"/>
        <family val="1"/>
      </rPr>
      <t xml:space="preserve"> ƯU TIÊN</t>
    </r>
    <r>
      <rPr>
        <b/>
        <sz val="14"/>
        <rFont val="Times New Roman"/>
        <family val="1"/>
      </rPr>
      <t xml:space="preserve"> THỰC HIỆN VÀ GIẢI NGÂN KẾ HOẠCH VỐN TRUNG ƯƠNG</t>
    </r>
  </si>
  <si>
    <t>Thực hiện để tái định cự cho người dân bị ảnh hưởng do sạt lỡ bờ sông, thực hiện các dự án nâng cấp phát triển đô thị</t>
  </si>
  <si>
    <t>Thí điểm lắp đặt hệ thống đèn chiếu sáng công cộng và đèn cảnh báo an toàn giao thông sử dụng năng lượng mặt trời trên địa bàn tỉnh Vĩnh Long</t>
  </si>
  <si>
    <t>1477/QĐ-UBND ngày 6/7/2016</t>
  </si>
  <si>
    <t>Chủ đầu tư đề xuất KH 2019:4 tỷ đồng; vượt TH 4 tỷ đồng, cần phải điều chỉnh trung hạn</t>
  </si>
  <si>
    <t>TP.Vĩnh Long</t>
  </si>
  <si>
    <t>THỰC HIỆN DỰ ÁN CỦA GIÁO DỤC, Y TẾ, ĐỐI ỨNG ODA Y TẾ, TPCP CHO GIÁO DỤC, THANH TOÁN KHỐI LƯỢNG HOÀN THÀNH</t>
  </si>
  <si>
    <t>Đối ứng CTMTQG (Giáo dục)</t>
  </si>
  <si>
    <t>Kiên cố hóa cống đập phục vụ xây dựng  nông thôn mới các xã Thị xã Bình Minh</t>
  </si>
  <si>
    <t>Nếu tính phần 10% chuyển sang vốn sự nghiệp cho y tế, giáo dục (133.000 triệu đồng)</t>
  </si>
  <si>
    <t>Xã Tân Lộc</t>
  </si>
  <si>
    <t>Kế hoạch trung hạn đã giao từ năm 2016 đến hết năm 2019</t>
  </si>
  <si>
    <t>Trụ sở làm việc Ủy ban nhân dân huyện Mang Thít</t>
  </si>
  <si>
    <t>Hệ thống thủy lợi sông Vũng Liêm, huyện Vũng Liêm</t>
  </si>
  <si>
    <t>Trụ sở làm việc Ủy ban nhân dân xã Hòa Hiệp, huyện Tam Bình</t>
  </si>
  <si>
    <t>Quyết định phê duyệt quyết toán</t>
  </si>
  <si>
    <t>Lũy kế thanh toán theo QĐ phê duyệt QT</t>
  </si>
  <si>
    <t>Trường mẫu giáo Sơn Ca I, xã Hòa Tịnh, huyện Mang Thít</t>
  </si>
  <si>
    <t>Trường tiểu học Tân Hưng, huyện Bình Tân</t>
  </si>
  <si>
    <t>Trung tâm văn hóa, thể thao xã Tân Hưng, huyện Bình Tân</t>
  </si>
  <si>
    <t>Nhà văn hóa thể thao cụm ấp Hưng An - Hưng Nghĩa - Hưng Phú, xã Tân Hưng, huyện Bình Tân</t>
  </si>
  <si>
    <t>Trung tâm văn hóa, thể thao xã Tân Thành, huyện Bình Tân</t>
  </si>
  <si>
    <t>Nhà văn hóa thể thao cụm ấp Tân Biên - Tân Phú - Tân Dương, huyện Bình Tân</t>
  </si>
  <si>
    <t>Trung tâm văn hóa, thể thao xã Phú Thành, huyện Trà Ôn</t>
  </si>
  <si>
    <t>Nhà văn hóa thể thao cụm ấp Mái Dầm - Phú Long - Phú Lợi - Phú Xuân - Phú Hưng, xã Phú Thành, huyện Trà Ôn</t>
  </si>
  <si>
    <t>Đường liên ấp Hưng An - Hưng Nghĩa, xã Tân Hưng, huyện Bình Tân</t>
  </si>
  <si>
    <t>Trường mẫu giáo Tân Hưng, huyện Bình Tân</t>
  </si>
  <si>
    <t>Đường từ đường tỉnh 908 - ranh xã Tân Bình, huyện Bình Tân</t>
  </si>
  <si>
    <t>Đường Kênh Đòn Dong - Kênh xã Hời, xã Tân Hưng, huyện Bình Tân</t>
  </si>
  <si>
    <t>Đường từ đường tỉnh 908 - ấp Hưng Lợi, xã Tân Hưng, huyện Bình Tân</t>
  </si>
  <si>
    <t>Cầu liên ấp Vườn Cò Thiềng Long 1, xã Hoà Tịnh, huyện Mang Thít</t>
  </si>
  <si>
    <t>Đường liên ấp Thiềng Long 1 - giáp xã Bình Phước</t>
  </si>
  <si>
    <t>Cầu Ba Toàn, xã Bình Phước, huyện Mang Thít</t>
  </si>
  <si>
    <t>Cầu Bà Cờ Lớn, xã Bình Phước, huyện Mang Thít</t>
  </si>
  <si>
    <t>Đường Cái Sao – Chánh Thuận (đoạn từ UBND xã Bình Phước đến giáp huyện Long Hồ), xã Bình Phước, huyện Mang Thít</t>
  </si>
  <si>
    <t>Cầu Lái Tân 2, xã Hòa Bình, huyện Trà Ôn</t>
  </si>
  <si>
    <t>Đường liên ấp Tân Nhơn - Tân Thạnh, xã Tân Hạnh, huyện Long Hồ</t>
  </si>
  <si>
    <t>Đường liên ấp Tân Thuận - Tân Thạnh, xã Tân Hạnh, huyện Long Hồ</t>
  </si>
  <si>
    <t>Cầu Mương Khai 2, xã Tân Hạnh, huyện Long Hồ</t>
  </si>
  <si>
    <t>Cầu ấp Tân Thành, xã Tân Lộc, huyện Tam Bình</t>
  </si>
  <si>
    <t>Đường ấp Tân Thành, xã Tân Lộc, huyện Tam Bình</t>
  </si>
  <si>
    <t>Trung tâm văn hóa, thể thao xã Quới An, huyện Vũng Liêm</t>
  </si>
  <si>
    <t>Nhà văn hóa thể thao cụm ấp An Quới - Quang Bình - Quang Minh, xã Quới An, huyện Vũng Liêm</t>
  </si>
  <si>
    <t>Đường liên ấp Hiệp Trường - Quang Hòa, xã Quới An, huyện Vũng Liêm</t>
  </si>
  <si>
    <t>Đường liên ấp Hiệp Trường - Trường Định - Vàm An, xã Quới An, huyện Vũng Liêm</t>
  </si>
  <si>
    <t>Đường liên ấp Quang Phú xã Hiếu Phụng</t>
  </si>
  <si>
    <t>Trường mẫu giáo Quới An, huyện Vũng Liêm</t>
  </si>
  <si>
    <t>Trường tiểu học Nguyễn Văn Kết, huyện Vũng Liêm</t>
  </si>
  <si>
    <t xml:space="preserve">
Trường tiểu học Tân Lược, huyện Bình Tân</t>
  </si>
  <si>
    <t>Trường mẫu giáo Tân Thành, huyện Bình Tân</t>
  </si>
  <si>
    <t>Trường trung học cơ sở Tân Thành, huyện Bình Tân</t>
  </si>
  <si>
    <t>Trường mầm non Phú Thành, huyện Trà Ôn</t>
  </si>
  <si>
    <t>Trường trung học cơ sở Phú Thành, huyện Trà Ôn</t>
  </si>
  <si>
    <t>Trường trung học cơ sở Tân Hạnh, huyện Long Hồ</t>
  </si>
  <si>
    <t>Nhà văn hóa thể thao cụm ấp Tân Thạnh - Tân Hòa - Tân Nhơn, xã Tân Hạnh, huyện Long Hồ</t>
  </si>
  <si>
    <t>Trường trung học cơ sở Hòa Tịnh, huyện Mang Thít</t>
  </si>
  <si>
    <t>Trung tâm văn hóa, thể thao xã Hòa Tịnh, huyện Mang Thít</t>
  </si>
  <si>
    <t>Nhà văn hóa thể thao cụm ấp Bình Hòa 2 - Bình Hòa 1 - Vườn Cò, xã Hòa Tịnh, huyện Mang Thít</t>
  </si>
  <si>
    <t>Đường liên ấp Bình Hoà 2 - Thiềng Long 1, xã Hoà Tịnh, huyện Mang Thít</t>
  </si>
  <si>
    <t>Đường  liên ấp Bình Tịnh A - Long Khánh, xã Hoà Tịnh, huyện Mang Thít</t>
  </si>
  <si>
    <t>Đường liên ấp Bình Tịnh A - Long Hoà 1, xã Hoà Tịnh, huyện Mang Thít</t>
  </si>
  <si>
    <t>Đường liên ấp Bình Tịnh B - Thiềng Long 1, xã Hoà Tịnh, huyện Mang Thít</t>
  </si>
  <si>
    <t>Xã Hòa Tịnh</t>
  </si>
  <si>
    <t>Xã Tân Hưng</t>
  </si>
  <si>
    <t>Xã Tân Thành</t>
  </si>
  <si>
    <t>Xã Phú Thành</t>
  </si>
  <si>
    <t>Xã Bình Phước</t>
  </si>
  <si>
    <t>Xã Quới An</t>
  </si>
  <si>
    <t>Xã Hiếu Phụng</t>
  </si>
  <si>
    <t>Trụ sở làm việc Ban Chỉ huy Quân sự xã Lộc Hòa, huyện Long Hồ</t>
  </si>
  <si>
    <t>Trụ sở làm việc Ban Chỉ huy Quân sự xã Mỹ Phước, huyện Mang Thít</t>
  </si>
  <si>
    <t>Trụ sở làm việc Ban Chỉ huy Quân sự xã Hiếu Thuận, huyện Vũng Liêm</t>
  </si>
  <si>
    <t>Trụ sở làm việc Ban Chỉ huy Quân sự xã Trung An, huyện Vũng Liêm</t>
  </si>
  <si>
    <t>Trụ sở làm việc Ban Chỉ huy Quân sự xã Tân Mỹ, huyện Trà Ôn</t>
  </si>
  <si>
    <t>Trụ sở làm việc Ban Chỉ huy Quân sự xã Thới Hòa, huyện Trà Ôn</t>
  </si>
  <si>
    <t>Trụ sở làm việc Ban Chỉ huy Quân sự xã Loan Mỹ, huyện Tam Bình</t>
  </si>
  <si>
    <t>Trụ sở làm việc Ban Chỉ huy Quân sự xã Tân Thành, huyện Bình Tân</t>
  </si>
  <si>
    <t>Trụ sở làm việc Ủy ban nhân dân xã Tân Hạnh, huyện Long Hồ</t>
  </si>
  <si>
    <t>3.1</t>
  </si>
  <si>
    <t>Kế hoạch năm trung hạn 5 năm giai đoạn 2016-2020 (NST)</t>
  </si>
  <si>
    <t>Hệ thống thủy lợi ngăn mặn, giữ ngọt xã Thanh Bình và xã Quới Thiện, huyện Vũng Liêm, tỉnh Vĩnh Long</t>
  </si>
  <si>
    <t>Đê bao Thanh Bình huyện Vũng Liêm</t>
  </si>
  <si>
    <t>Cống Lục Cu, xã Hòa Ninh huyện Long Hồ</t>
  </si>
  <si>
    <t>7 dự án Trung tâm văn hóa huyện</t>
  </si>
  <si>
    <t>Trường tiểu học Mỹ An A, huyện Mang Thít</t>
  </si>
  <si>
    <t>Trường THPT Phạm Hùng</t>
  </si>
  <si>
    <t>Đã thẩm định, trình phê duyệt báo cáo đề xuất chủ trương đầu tư</t>
  </si>
  <si>
    <t>Trường THCS - THPT Trưng Vương</t>
  </si>
  <si>
    <t>Trung tâm giáo dục nghề nghiệp - giáo dục thường xuyên huyện Bình Tân</t>
  </si>
  <si>
    <t>Trung bồi dưỡng chính trị huyện Bình Tân</t>
  </si>
  <si>
    <t>Cải tạo, nâng cấp Trường THPT Nguyễn Thông</t>
  </si>
  <si>
    <t>Cải tạo, nâng cấp Trường THPT Võ Văn Kiệt</t>
  </si>
  <si>
    <t>Cải tạo, nâng cấp Trường tiểu học thị trấn Cái Vồn B</t>
  </si>
  <si>
    <t>Cải tạo, nâng cấp Trường tiểu học Tân Thành A, huyện Bình Tân</t>
  </si>
  <si>
    <t>Cải tạo, nâng cấp Trường THCS Thành Đông, huyện Bình Tân</t>
  </si>
  <si>
    <t>Cải tạo, nâng cấp Trường THCS Tân Lược, huyện Bình Tân</t>
  </si>
  <si>
    <t>Cải tạo, nâng cấp Trường tiểu học Thuận Thới B, huyện Trà Ôn</t>
  </si>
  <si>
    <t>Cải tạo, nâng cấp Trường tiểu học Trà Côn A, huyện Trà Ôn</t>
  </si>
  <si>
    <t>Cải tạo, nâng cấp Trường tiểu học thị trấn Vũng Liêm, huyện Vũng Liêm</t>
  </si>
  <si>
    <t>Cải tạo, nâng cấp Trường THCS thị trấn Vũng Liêm, huyện Vũng Liêm</t>
  </si>
  <si>
    <t>Cải tạo, nâng cấp Trường tiểu học Chánh An A, huyện Mang Thít</t>
  </si>
  <si>
    <t>Cải tạo, nâng cấp Trường tiểu học Bình Phước A, huyện Mang Thít</t>
  </si>
  <si>
    <t>Cải tạo, nâng cấp Trường tiểu học Thạnh Quới A, huyện Long Hồ</t>
  </si>
  <si>
    <t>Cải tạo, nâng cấp Trường THCS Thanh Đức, huyện Long Hồ</t>
  </si>
  <si>
    <t>Cải tạo, nâng cấp Trường tiểu học Lưu Văn Liệt, huyện Tam Bình</t>
  </si>
  <si>
    <t>Cải tạo, nâng cấp Trường tiểu học Bình Ninh, huyện Tam Bình</t>
  </si>
  <si>
    <t>Cải tạo, nâng cấp Trường tiểu học Long Phú, huyện Tam Bình</t>
  </si>
  <si>
    <t>Xây dựng, cải tạo, sửa chữa nhà vệ sinh các trường học do Sở Giáo dục và Đào tạo quản lý trên địa bàn tỉnh Vĩnh Long giai đoạn 2019-2021</t>
  </si>
  <si>
    <t>Xây dựng, cải tạo, sửa chữa nhà vệ sinh các trường học trên địa bàn huyện Trà Ôn giai đoạn 2019-2021</t>
  </si>
  <si>
    <t>Trung tâm văn hóa - thể thao xã Thành Lợi, huyện Bình Tân</t>
  </si>
  <si>
    <t>1.2</t>
  </si>
  <si>
    <t>2.1</t>
  </si>
  <si>
    <t>3.2</t>
  </si>
  <si>
    <t>Xã Tân Mỹ</t>
  </si>
  <si>
    <t>1.3</t>
  </si>
  <si>
    <t>Xã Tân Quới Trung</t>
  </si>
  <si>
    <t>3.3</t>
  </si>
  <si>
    <t>3.4</t>
  </si>
  <si>
    <t>3.5</t>
  </si>
  <si>
    <t>Nhà văn hóa thể thao cụm ấp Tường Trí, Tường Trí B, Nhà Thờ</t>
  </si>
  <si>
    <t>3.6</t>
  </si>
  <si>
    <t>Đường ấp 2 - Thạnh Hiệp - ấp 3 xã Hòa Thạnh huyện Tam Bình</t>
  </si>
  <si>
    <t>Cầu Cần Súc, xã Loan Mỹ, huyện Tam Bình</t>
  </si>
  <si>
    <t>Cầu Tổng Hưng, xã Loan Mỹ, huyện Tam Bình</t>
  </si>
  <si>
    <t>Đường Thông Nguyên - Kỳ Son, xã Loan Mỹ, huyện Tam Bình</t>
  </si>
  <si>
    <t>Đường từ đường tỉnh 904 - Chùa Cũ, xã Loan Mỹ, huyện Tam Bình</t>
  </si>
  <si>
    <t>2.3</t>
  </si>
  <si>
    <t>Xã Trà Côn</t>
  </si>
  <si>
    <t>2.4</t>
  </si>
  <si>
    <t>2.5</t>
  </si>
  <si>
    <t>Nhà thắp hương Cố Thủ tướng Chính phủ Võ Văn Kiệt</t>
  </si>
  <si>
    <t>Công viên, cây xanh phường 9, thành phố Vĩnh Long</t>
  </si>
  <si>
    <t>Chưa có QĐ đầu tư/BCKTKT</t>
  </si>
  <si>
    <t>Phòng TH</t>
  </si>
  <si>
    <t>X</t>
  </si>
  <si>
    <t>Chưa có CTĐT</t>
  </si>
  <si>
    <t>Phòng VX</t>
  </si>
  <si>
    <t>Phòng KT</t>
  </si>
  <si>
    <t>Đường Đập Thủ - Ấp 1, Xã Tân Quới Trung</t>
  </si>
  <si>
    <t>Đường Rạch Vẹt - Xẻo Tràm, Xã Trà Côn</t>
  </si>
  <si>
    <t xml:space="preserve">Trường Tiểu học Tường Lộc B, Xã Tường Lộc </t>
  </si>
  <si>
    <t xml:space="preserve">Đường ấp Mỹ Phú 5, Xã Tường Lộc </t>
  </si>
  <si>
    <t xml:space="preserve">Đường ấp Mỹ Phú 1, Xã Tường Lộc </t>
  </si>
  <si>
    <t xml:space="preserve">Cầu ấp Nhà Thờ, Xã Tường Lộc </t>
  </si>
  <si>
    <t xml:space="preserve">Cầu Tư Trung, Xã Hòa Thạnh </t>
  </si>
  <si>
    <t xml:space="preserve">Cầu Mười Hai Lành, Xã Hòa Thạnh </t>
  </si>
  <si>
    <t>CÁC DỰ ÁN CHƯA CÓ QĐ ĐẦU TƯ  HOẶC CHỦ TRƯƠNG ĐẦU TƯ</t>
  </si>
  <si>
    <t>Các phòng rà soát, bổ sung dự án hoạch thông tin còn thiếu</t>
  </si>
  <si>
    <t>Hệ thống thủy lợi phục vụ xây dựng nông thôn mới xã Phước Hậu, huyện Long Hồ</t>
  </si>
  <si>
    <t>HTTL phục vụ NTM xã Hòa Ninh, huyện Long Hồ</t>
  </si>
  <si>
    <t>NGUỒN ĐÀI PHÁT THANH VÀ TRUYỀN HÌNH VĨNH LONG NỘP VÀO NGÂN SÁCH NHÀ NƯỚC</t>
  </si>
  <si>
    <t>NGUỒN XSKT</t>
  </si>
  <si>
    <t>Đầu tư xã điểm nông thôn mới</t>
  </si>
  <si>
    <t>1.4</t>
  </si>
  <si>
    <t>1.5</t>
  </si>
  <si>
    <t>1.6</t>
  </si>
  <si>
    <t>1.7</t>
  </si>
  <si>
    <t>1.8</t>
  </si>
  <si>
    <t>Đơn vị: Ban QLDA đầu tư XD các công trình nông nghiệp</t>
  </si>
  <si>
    <t>Kè chống sạt lở bờ sông khu vực xã Thành Lợi, huyện Bình Tân</t>
  </si>
  <si>
    <t>Đê bao chống ngập thành phố Vĩnh Long - khu vực sông Cái Cá</t>
  </si>
  <si>
    <t>Nội dung</t>
  </si>
  <si>
    <t>Số dự án</t>
  </si>
  <si>
    <t>Thực hiện dự án</t>
  </si>
  <si>
    <t>NGUỒN THU TIỀN SỬ DỤNG ĐẤT TỪ HẠ TẦNG KHU HÀNH CHÍNH VÀ DÂN CƯ PHƯỜNG 9</t>
  </si>
  <si>
    <t>NGUỒN THU TIỀN SỬ DỤNG ĐẤT</t>
  </si>
  <si>
    <t>NGUỒN XỔ SỐ KIẾT THIẾT</t>
  </si>
  <si>
    <t>Số vốn từng nguồn</t>
  </si>
  <si>
    <t>NGUỒN KẾT DƯ XỔ SỐ KIẾN THIẾT CÁC NĂM TRƯỚC</t>
  </si>
  <si>
    <t>TỔNG HỢP NGUỒN VỐN NĂM 2020</t>
  </si>
  <si>
    <t>NGUỒN VỐN</t>
  </si>
  <si>
    <t>Ghi chú: Chưa bao gồm vốn trung ương hỗ trợ có mục tiêu (chương trình mục tiêu), vốn TPCP, vốn ODA, vốn Chương trình MTQG năm 2020. Do Trung ương mới dự kiến số vốn.</t>
  </si>
  <si>
    <t>Đê bao Hòa Ninh</t>
  </si>
  <si>
    <t>Đê bao Phú Mỹ Phú Hòa huyện Long Hồ</t>
  </si>
  <si>
    <t>Đầu tư nạo vét kết hợp đắp bờ bao rạch Mương Lộ - Cái Muối, xã Đồng Phú, huyện Long Hồ</t>
  </si>
  <si>
    <t>Trại giống vật nuôi nông nghiệp tỉnh Vĩnh Long</t>
  </si>
  <si>
    <t>Đê bao Hòa Ninh, xã Hòa Ninh, huyện Long Hồ</t>
  </si>
  <si>
    <t>Đê bao Phú Mỹ - Phú Hòa, xã Đồng Phú, huyện Long Hồ</t>
  </si>
  <si>
    <t>Đê bao Mương Lộ - Cái Muối, xã Bình Hòa Phước, huyện Long Hồ</t>
  </si>
  <si>
    <t>Xã</t>
  </si>
  <si>
    <t>Xã điểm NTM</t>
  </si>
  <si>
    <t>Xã Tường Lộc</t>
  </si>
  <si>
    <t>Xã Hòa Thạnh</t>
  </si>
  <si>
    <t>TW</t>
  </si>
  <si>
    <t>TS</t>
  </si>
  <si>
    <t>NST</t>
  </si>
  <si>
    <t>Xã mới bổ sung</t>
  </si>
  <si>
    <t>Xã Hòa Bình</t>
  </si>
  <si>
    <t>Ngoài xã điểm</t>
  </si>
  <si>
    <t>Kế hoạch 2020</t>
  </si>
  <si>
    <t>Kè chống sạt lở bờ sông Long Hồ - Khu vực Phường 1, Phường 5, thành phố Vĩnh Long</t>
  </si>
  <si>
    <t>Kè chống sạt lở bờ sông kênh Hai Quý phường Thành Phước, thị xã Bình Minh</t>
  </si>
  <si>
    <t>KẾ HOẠCH VỐN ĐẦU TƯ CÔNG NĂM 2020</t>
  </si>
  <si>
    <t>2.6</t>
  </si>
  <si>
    <t>2.7</t>
  </si>
  <si>
    <t>2.8</t>
  </si>
  <si>
    <t>2.9</t>
  </si>
  <si>
    <t>Số vốn (Triệu đồng)</t>
  </si>
  <si>
    <t>DỰ KIẾN ĐẦU TƯ XÃ NÔNG THÔN MỚI NĂM 2020</t>
  </si>
  <si>
    <t>(Chi tiết tại PL 3.1)</t>
  </si>
  <si>
    <t>42/QĐ-UBND ngày 07/01/2020</t>
  </si>
  <si>
    <t>DANH MỤC CHƯA CÓ VỐN BỐ TRÍ QUYẾT TOÁN</t>
  </si>
  <si>
    <t>Số vốn QT</t>
  </si>
  <si>
    <t>Trụ sở làm việc Bộ CHQS tỉnh Vĩnh Long</t>
  </si>
  <si>
    <t>773/QĐ-BQP ngày 10/3/2020</t>
  </si>
  <si>
    <t>Chờ QT</t>
  </si>
  <si>
    <t>Trụ sở làm việc trạm khuyến nông Tam Bình, tỉnh Vĩnh Long</t>
  </si>
  <si>
    <t>Hạ tầng đồng ruộng cho cánh đồng mẫu lớn xã Tân Long, huyện Mang Thít</t>
  </si>
  <si>
    <t>Đường vào Khu dân cư Phước Thọ, phường 3, thành phố Vĩnh Long (đoạn từ Cầu Kênh Mới đến hết ranh đất khu dân cư Phước Thọ)</t>
  </si>
  <si>
    <t>162/QĐ-UBND ngày 20/01/2020</t>
  </si>
  <si>
    <t>Chủ đầu tư không đề nghị</t>
  </si>
  <si>
    <t>Không đủ vốn</t>
  </si>
  <si>
    <t>CHI TIẾT KẾ HOẠCH ĐẦU TƯ NĂM 2021: NGUỒN CÂN ĐỐI NGÂN SÁCH TỈNH</t>
  </si>
  <si>
    <t>Đơn vị: ………………………………………..</t>
  </si>
  <si>
    <t>Năng lực thiết kế (quy mô đầu tư)</t>
  </si>
  <si>
    <t>Thời gian phân bổ vốn</t>
  </si>
  <si>
    <t>Lũy kế phân bổ vốn đến hết năm 2020</t>
  </si>
  <si>
    <t>Quyết định đầu tư hoặc Quyết định đầu tư điều chỉnh (Quyết định phê duyệt chủ trương đầu tư (CT:…..))</t>
  </si>
  <si>
    <t>Nhu cầu kế hoạch vốn năm 2021</t>
  </si>
  <si>
    <t>Biểu mẫu 01</t>
  </si>
  <si>
    <t>Dự kiến Kế hoạch vốn năm 2021</t>
  </si>
  <si>
    <t>Dự án nhóm (A, B, C)</t>
  </si>
  <si>
    <t>Trong đó:</t>
  </si>
  <si>
    <t>NS cấp huyện</t>
  </si>
  <si>
    <t>Dự kiến kế hoạch trung hạn giai đoạn 2021-2025</t>
  </si>
  <si>
    <t>Các dự án chuyển tiếp hoàn thành trong năm kế hoạch</t>
  </si>
  <si>
    <t>Các dự án khởi công mới năm 2021 và hoàn thành sau năm kế hoạch</t>
  </si>
  <si>
    <t>Các dự án thanh toán khối lượng, tất toán công trình</t>
  </si>
  <si>
    <t>Thanh toán khối lượng</t>
  </si>
  <si>
    <t>Các dự án khởi công mới năm 2021 và hoàn thành trong năm kế hoạch (vốn đối ứng)</t>
  </si>
  <si>
    <t xml:space="preserve">Các dự án chuyển tiếp và hoàn thành sau năm kế hoạch </t>
  </si>
  <si>
    <t>-----</t>
  </si>
  <si>
    <t>Công trình …</t>
  </si>
  <si>
    <t>Công trình….</t>
  </si>
  <si>
    <t>DANH MỤC CÔNG TRÌNH SỬ DỤNG VỐN SỰ NGHIỆP CÓ TÍNH CHẤT ĐẦU TƯ NĂM 2021</t>
  </si>
  <si>
    <t>ĐƠN VỊ:…………………………………………………………………………….</t>
  </si>
  <si>
    <t>Tên công trình</t>
  </si>
  <si>
    <t>Khởi công mới</t>
  </si>
  <si>
    <t>Nguồn vốn……….</t>
  </si>
  <si>
    <t>Nguồn vốn………….</t>
  </si>
  <si>
    <t>………….</t>
  </si>
  <si>
    <t>Công trình…..</t>
  </si>
  <si>
    <t>Quyết định phê duyệt BCKTKT</t>
  </si>
  <si>
    <t>Số ngày tháng năm</t>
  </si>
  <si>
    <t>Giá trị quyết quyệt quyết toán ( nếu có)</t>
  </si>
  <si>
    <t>Vốn đã thanh toán từ khởi công đến hết kế hoạch 2020</t>
  </si>
  <si>
    <t>Dự kiến kế hoạch 2021</t>
  </si>
  <si>
    <t>Lập bảng</t>
  </si>
  <si>
    <t>Ngày tháng năm</t>
  </si>
  <si>
    <t>Thủ trưởng đơn vị</t>
  </si>
  <si>
    <t>ĐVT: triệu đồng</t>
  </si>
  <si>
    <t>Mẫu 01-VSN-KH2021</t>
  </si>
  <si>
    <t>Mẫu 02:VĐT-KH2021</t>
  </si>
  <si>
    <t>Ngày      tháng     năm</t>
  </si>
  <si>
    <t>Tạm ứng Ngoài kế hoạch nếu có</t>
  </si>
  <si>
    <t>Tạm ứng ngoài kế hoạch nếu có</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</si>
</sst>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_-* #,##0\ _₫_-;\-* #,##0\ _₫_-;_-* &quot;-&quot;\ _₫_-;_-@_-"/>
    <numFmt numFmtId="165" formatCode="_-* #,##0.00\ _V_N_D_-;\-* #,##0.00\ _V_N_D_-;_-* &quot;-&quot;??\ _V_N_D_-;_-@_-"/>
    <numFmt numFmtId="166" formatCode="#,##0;[Red]#,##0"/>
    <numFmt numFmtId="167" formatCode="_-* #,##0\ _€_-;\-* #,##0\ _€_-;_-* &quot;-&quot;??\ _€_-;_-@_-"/>
    <numFmt numFmtId="168" formatCode="_(* #,##0_);_(* \(#,##0\);_(* &quot;-&quot;??_);_(@_)"/>
    <numFmt numFmtId="169" formatCode="0_);\(0\)"/>
  </numFmts>
  <fonts count="55">
    <font>
      <sz val="10"/>
      <name val="Arial"/>
    </font>
    <font>
      <sz val="10"/>
      <name val="Arial"/>
      <family val="2"/>
      <charset val="163"/>
    </font>
    <font>
      <sz val="13"/>
      <name val="Times New Roman"/>
      <family val="1"/>
    </font>
    <font>
      <sz val="8"/>
      <name val="Arial"/>
      <family val="2"/>
    </font>
    <font>
      <b/>
      <sz val="13"/>
      <name val="Times New Roman"/>
      <family val="1"/>
    </font>
    <font>
      <i/>
      <sz val="13"/>
      <name val="Times New Roman"/>
      <family val="1"/>
    </font>
    <font>
      <b/>
      <i/>
      <sz val="13"/>
      <name val="Times New Roman"/>
      <family val="1"/>
    </font>
    <font>
      <sz val="10"/>
      <name val="Arial"/>
      <family val="2"/>
    </font>
    <font>
      <sz val="11"/>
      <color indexed="8"/>
      <name val="Calibri"/>
      <family val="2"/>
    </font>
    <font>
      <i/>
      <sz val="14"/>
      <name val="Times New Roman"/>
      <family val="1"/>
    </font>
    <font>
      <b/>
      <i/>
      <sz val="14"/>
      <name val="Times New Roman"/>
      <family val="1"/>
    </font>
    <font>
      <b/>
      <i/>
      <sz val="15"/>
      <name val="Times New Roman"/>
      <family val="1"/>
    </font>
    <font>
      <sz val="13"/>
      <name val="Times New Roman"/>
      <family val="1"/>
      <charset val="163"/>
    </font>
    <font>
      <b/>
      <sz val="14"/>
      <name val="Times New Roman"/>
      <family val="1"/>
    </font>
    <font>
      <b/>
      <i/>
      <sz val="16"/>
      <name val="Times New Roman"/>
      <family val="1"/>
    </font>
    <font>
      <sz val="14"/>
      <name val="Times New Roman"/>
      <family val="1"/>
    </font>
    <font>
      <b/>
      <sz val="16"/>
      <name val="Times New Roman"/>
      <family val="1"/>
    </font>
    <font>
      <sz val="12"/>
      <name val=".VnTime"/>
      <family val="2"/>
    </font>
    <font>
      <sz val="11"/>
      <color indexed="8"/>
      <name val="Helvetica Neue"/>
    </font>
    <font>
      <sz val="10"/>
      <name val="Times New Roman"/>
      <family val="1"/>
    </font>
    <font>
      <sz val="10"/>
      <name val="Arial"/>
      <family val="2"/>
      <charset val="163"/>
    </font>
    <font>
      <b/>
      <sz val="13"/>
      <name val="Times New Roman"/>
      <family val="1"/>
      <charset val="163"/>
    </font>
    <font>
      <b/>
      <i/>
      <sz val="13"/>
      <name val="Times New Roman"/>
      <family val="1"/>
      <charset val="163"/>
    </font>
    <font>
      <sz val="12"/>
      <name val="Times New Roman"/>
      <family val="1"/>
      <charset val="163"/>
    </font>
    <font>
      <i/>
      <sz val="14"/>
      <name val="Times New Roman"/>
      <family val="1"/>
      <charset val="163"/>
    </font>
    <font>
      <sz val="14"/>
      <name val="Times New Roman"/>
      <family val="1"/>
      <charset val="163"/>
    </font>
    <font>
      <b/>
      <sz val="15"/>
      <name val="Times New Roman"/>
      <family val="1"/>
    </font>
    <font>
      <sz val="10"/>
      <name val="Arial"/>
      <family val="2"/>
      <charset val="163"/>
    </font>
    <font>
      <sz val="13"/>
      <name val="Cambria"/>
      <family val="1"/>
      <charset val="163"/>
      <scheme val="major"/>
    </font>
    <font>
      <b/>
      <sz val="13"/>
      <name val="Cambria"/>
      <family val="1"/>
      <charset val="163"/>
      <scheme val="major"/>
    </font>
    <font>
      <sz val="13"/>
      <color rgb="FFFF0000"/>
      <name val="Times New Roman"/>
      <family val="1"/>
    </font>
    <font>
      <b/>
      <sz val="13"/>
      <color rgb="FFFF0000"/>
      <name val="Times New Roman"/>
      <family val="1"/>
    </font>
    <font>
      <sz val="13"/>
      <name val="Cambria"/>
      <family val="1"/>
      <scheme val="major"/>
    </font>
    <font>
      <i/>
      <sz val="13"/>
      <name val="Cambria"/>
      <family val="1"/>
      <charset val="163"/>
      <scheme val="major"/>
    </font>
    <font>
      <sz val="10"/>
      <name val="MS Sans Serif"/>
      <family val="2"/>
    </font>
    <font>
      <sz val="14"/>
      <name val="Cambria"/>
      <family val="1"/>
      <scheme val="major"/>
    </font>
    <font>
      <sz val="13"/>
      <color rgb="FFFF0000"/>
      <name val="Times New Roman"/>
      <family val="1"/>
      <charset val="163"/>
    </font>
    <font>
      <b/>
      <u/>
      <sz val="14"/>
      <name val="Times New Roman"/>
      <family val="1"/>
    </font>
    <font>
      <sz val="13"/>
      <color rgb="FF7030A0"/>
      <name val="Times New Roman"/>
      <family val="1"/>
    </font>
    <font>
      <sz val="13"/>
      <color theme="1"/>
      <name val="Times New Roman"/>
      <family val="2"/>
    </font>
    <font>
      <sz val="13"/>
      <color rgb="FF0000CC"/>
      <name val="Times New Roman"/>
      <family val="1"/>
    </font>
    <font>
      <sz val="13"/>
      <color rgb="FFFF0000"/>
      <name val="Cambria"/>
      <family val="1"/>
      <scheme val="major"/>
    </font>
    <font>
      <sz val="14"/>
      <color rgb="FFFF0000"/>
      <name val="Cambria"/>
      <family val="1"/>
      <scheme val="major"/>
    </font>
    <font>
      <sz val="13"/>
      <color rgb="FF0000FF"/>
      <name val="Times New Roman"/>
      <family val="1"/>
    </font>
    <font>
      <sz val="14"/>
      <color rgb="FF000099"/>
      <name val="Times New Roman"/>
      <family val="1"/>
    </font>
    <font>
      <vertAlign val="superscript"/>
      <sz val="14"/>
      <name val="Times New Roman"/>
      <family val="1"/>
    </font>
    <font>
      <sz val="14"/>
      <color rgb="FF000000"/>
      <name val="Times New Roman"/>
      <family val="1"/>
    </font>
    <font>
      <sz val="13"/>
      <color theme="1"/>
      <name val="Times New Roman"/>
      <family val="1"/>
    </font>
    <font>
      <sz val="10"/>
      <name val="Arial"/>
      <family val="2"/>
    </font>
    <font>
      <b/>
      <sz val="20"/>
      <name val="Times New Roman"/>
      <family val="1"/>
    </font>
    <font>
      <b/>
      <sz val="13"/>
      <color theme="1"/>
      <name val="Times New Roman"/>
      <family val="1"/>
    </font>
    <font>
      <sz val="13"/>
      <color rgb="FFFF0000"/>
      <name val="Times New Roman"/>
      <family val="2"/>
    </font>
    <font>
      <b/>
      <i/>
      <sz val="20"/>
      <name val="Times New Roman"/>
      <family val="1"/>
    </font>
    <font>
      <sz val="13"/>
      <color theme="1"/>
      <name val="Times New Roman"/>
      <family val="1"/>
      <charset val="163"/>
    </font>
    <font>
      <b/>
      <sz val="10"/>
      <name val="Arial"/>
      <family val="2"/>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s>
  <cellStyleXfs count="35">
    <xf numFmtId="0" fontId="0" fillId="0" borderId="0"/>
    <xf numFmtId="43" fontId="1" fillId="0" borderId="0" applyFont="0" applyFill="0" applyBorder="0" applyAlignment="0" applyProtection="0"/>
    <xf numFmtId="43" fontId="8"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27" fillId="0" borderId="0" applyFont="0" applyFill="0" applyBorder="0" applyAlignment="0" applyProtection="0"/>
    <xf numFmtId="0" fontId="20" fillId="0" borderId="0"/>
    <xf numFmtId="0" fontId="8"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18" fillId="0" borderId="0" applyNumberFormat="0" applyFill="0" applyBorder="0" applyProtection="0">
      <alignment vertical="top"/>
    </xf>
    <xf numFmtId="0" fontId="17" fillId="0" borderId="0"/>
    <xf numFmtId="0" fontId="8" fillId="0" borderId="0"/>
    <xf numFmtId="0" fontId="7" fillId="0" borderId="0"/>
    <xf numFmtId="0" fontId="7" fillId="0" borderId="0"/>
    <xf numFmtId="0" fontId="8" fillId="0" borderId="0"/>
    <xf numFmtId="0" fontId="7" fillId="0" borderId="0"/>
    <xf numFmtId="0" fontId="1" fillId="0" borderId="0"/>
    <xf numFmtId="9" fontId="7" fillId="0" borderId="0" applyFont="0" applyFill="0" applyBorder="0" applyAlignment="0" applyProtection="0"/>
    <xf numFmtId="0" fontId="34" fillId="0" borderId="0"/>
    <xf numFmtId="0" fontId="39" fillId="0" borderId="0"/>
    <xf numFmtId="9" fontId="48" fillId="0" borderId="0" applyFont="0" applyFill="0" applyBorder="0" applyAlignment="0" applyProtection="0"/>
    <xf numFmtId="0" fontId="1" fillId="0" borderId="0"/>
    <xf numFmtId="43" fontId="1" fillId="0" borderId="0" applyFont="0" applyFill="0" applyBorder="0" applyAlignment="0" applyProtection="0"/>
    <xf numFmtId="0" fontId="7" fillId="0" borderId="0"/>
  </cellStyleXfs>
  <cellXfs count="347">
    <xf numFmtId="0" fontId="0" fillId="0" borderId="0" xfId="0"/>
    <xf numFmtId="0" fontId="2" fillId="0" borderId="1" xfId="0" applyFont="1" applyFill="1" applyBorder="1" applyAlignment="1">
      <alignment vertical="center"/>
    </xf>
    <xf numFmtId="0" fontId="2" fillId="0" borderId="1" xfId="0" applyFont="1" applyFill="1" applyBorder="1" applyAlignment="1">
      <alignment vertical="center" wrapText="1"/>
    </xf>
    <xf numFmtId="41" fontId="2" fillId="0" borderId="1" xfId="0" applyNumberFormat="1" applyFont="1" applyFill="1" applyBorder="1" applyAlignment="1">
      <alignment vertical="center"/>
    </xf>
    <xf numFmtId="1" fontId="2" fillId="0" borderId="1" xfId="26" applyNumberFormat="1" applyFont="1" applyFill="1" applyBorder="1" applyAlignment="1">
      <alignment vertical="center" wrapText="1"/>
    </xf>
    <xf numFmtId="0" fontId="2"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1" fontId="4" fillId="0" borderId="1" xfId="0" applyNumberFormat="1" applyFont="1" applyFill="1" applyBorder="1" applyAlignment="1">
      <alignment vertical="center" wrapText="1"/>
    </xf>
    <xf numFmtId="0" fontId="4" fillId="0" borderId="0" xfId="0" applyFont="1" applyFill="1" applyAlignment="1">
      <alignment vertical="center" wrapText="1"/>
    </xf>
    <xf numFmtId="41" fontId="2"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1" fontId="2" fillId="0" borderId="1" xfId="26" applyNumberFormat="1" applyFont="1" applyFill="1" applyBorder="1" applyAlignment="1">
      <alignment horizontal="center" vertical="center" wrapText="1"/>
    </xf>
    <xf numFmtId="3" fontId="2" fillId="0" borderId="1" xfId="26" applyNumberFormat="1" applyFont="1" applyFill="1" applyBorder="1" applyAlignment="1">
      <alignment horizontal="center" vertical="center" wrapText="1"/>
    </xf>
    <xf numFmtId="41" fontId="2" fillId="0" borderId="1" xfId="1" applyNumberFormat="1" applyFont="1" applyFill="1" applyBorder="1" applyAlignment="1">
      <alignment horizontal="right" vertical="center"/>
    </xf>
    <xf numFmtId="0" fontId="12" fillId="0" borderId="1" xfId="0" applyFont="1" applyFill="1" applyBorder="1" applyAlignment="1">
      <alignment horizontal="center" vertical="center" wrapText="1"/>
    </xf>
    <xf numFmtId="0" fontId="0" fillId="0" borderId="0" xfId="0" applyFill="1"/>
    <xf numFmtId="1" fontId="4" fillId="0" borderId="1" xfId="26" applyNumberFormat="1" applyFont="1" applyFill="1" applyBorder="1" applyAlignment="1">
      <alignment horizontal="center" vertical="center" wrapText="1"/>
    </xf>
    <xf numFmtId="41" fontId="4" fillId="0" borderId="1" xfId="1" applyNumberFormat="1" applyFont="1" applyFill="1" applyBorder="1" applyAlignment="1">
      <alignment horizontal="right" vertical="center"/>
    </xf>
    <xf numFmtId="0" fontId="4" fillId="0" borderId="1" xfId="25" applyFont="1" applyFill="1" applyBorder="1" applyAlignment="1">
      <alignment horizontal="left" vertical="center" wrapText="1"/>
    </xf>
    <xf numFmtId="41" fontId="4" fillId="0" borderId="0" xfId="0" applyNumberFormat="1" applyFont="1" applyFill="1" applyAlignment="1">
      <alignment vertical="center" wrapText="1"/>
    </xf>
    <xf numFmtId="41" fontId="4" fillId="0" borderId="1" xfId="0" applyNumberFormat="1" applyFont="1" applyFill="1" applyBorder="1" applyAlignment="1">
      <alignment horizontal="center" vertical="center" wrapText="1"/>
    </xf>
    <xf numFmtId="1" fontId="13" fillId="0" borderId="1" xfId="26" applyNumberFormat="1" applyFont="1" applyFill="1" applyBorder="1" applyAlignment="1">
      <alignment horizontal="center" vertical="center" wrapText="1"/>
    </xf>
    <xf numFmtId="41" fontId="5" fillId="0" borderId="2" xfId="0" applyNumberFormat="1" applyFont="1" applyFill="1" applyBorder="1" applyAlignment="1">
      <alignment horizontal="right" vertical="center" wrapText="1"/>
    </xf>
    <xf numFmtId="164" fontId="2"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applyFill="1" applyAlignment="1">
      <alignment vertical="center" wrapText="1"/>
    </xf>
    <xf numFmtId="41" fontId="10" fillId="0" borderId="1" xfId="0" applyNumberFormat="1" applyFont="1" applyFill="1" applyBorder="1" applyAlignment="1">
      <alignment vertical="center" wrapText="1"/>
    </xf>
    <xf numFmtId="0" fontId="2" fillId="0" borderId="1" xfId="27" applyFont="1" applyFill="1" applyBorder="1" applyAlignment="1">
      <alignment vertical="center" wrapText="1"/>
    </xf>
    <xf numFmtId="0" fontId="2" fillId="0" borderId="1"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0" xfId="0" applyFont="1" applyFill="1" applyAlignment="1">
      <alignment vertical="center" wrapText="1"/>
    </xf>
    <xf numFmtId="3" fontId="2" fillId="0" borderId="1" xfId="26" applyNumberFormat="1" applyFont="1" applyFill="1" applyBorder="1" applyAlignment="1">
      <alignment horizontal="left" vertical="center" wrapText="1"/>
    </xf>
    <xf numFmtId="41" fontId="12" fillId="0" borderId="1" xfId="1" applyNumberFormat="1" applyFont="1" applyFill="1" applyBorder="1" applyAlignment="1">
      <alignment horizontal="right" vertical="center"/>
    </xf>
    <xf numFmtId="41" fontId="12" fillId="0" borderId="1" xfId="0" applyNumberFormat="1" applyFont="1" applyFill="1" applyBorder="1" applyAlignment="1">
      <alignment vertical="center"/>
    </xf>
    <xf numFmtId="0" fontId="15" fillId="0" borderId="1" xfId="0" applyFont="1" applyFill="1" applyBorder="1" applyAlignment="1">
      <alignment vertical="center" wrapText="1"/>
    </xf>
    <xf numFmtId="0" fontId="13" fillId="0" borderId="1" xfId="0" applyFont="1" applyFill="1" applyBorder="1" applyAlignment="1">
      <alignment vertical="center" wrapText="1"/>
    </xf>
    <xf numFmtId="41"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 fontId="12" fillId="0" borderId="1" xfId="26" applyNumberFormat="1" applyFont="1" applyFill="1" applyBorder="1" applyAlignment="1">
      <alignment vertical="center" wrapText="1"/>
    </xf>
    <xf numFmtId="41" fontId="13" fillId="0" borderId="1" xfId="0" applyNumberFormat="1" applyFont="1" applyFill="1" applyBorder="1" applyAlignment="1">
      <alignment vertical="center" wrapText="1"/>
    </xf>
    <xf numFmtId="0" fontId="12" fillId="0" borderId="0" xfId="0" applyFont="1" applyFill="1" applyAlignment="1">
      <alignment vertical="center" wrapText="1"/>
    </xf>
    <xf numFmtId="0" fontId="2" fillId="0" borderId="1" xfId="27" applyFont="1" applyFill="1" applyBorder="1" applyAlignment="1">
      <alignment horizontal="justify" vertical="center" wrapText="1"/>
    </xf>
    <xf numFmtId="0" fontId="28" fillId="0" borderId="1" xfId="0" applyFont="1" applyFill="1" applyBorder="1" applyAlignment="1">
      <alignment horizontal="center" vertical="center" wrapText="1"/>
    </xf>
    <xf numFmtId="0" fontId="28" fillId="0" borderId="0" xfId="0" applyFont="1" applyFill="1" applyAlignment="1">
      <alignment vertical="center"/>
    </xf>
    <xf numFmtId="0" fontId="28" fillId="0" borderId="1" xfId="0" applyFont="1" applyFill="1" applyBorder="1" applyAlignment="1">
      <alignment vertical="center"/>
    </xf>
    <xf numFmtId="0" fontId="29"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 xfId="0" applyFont="1" applyFill="1" applyBorder="1" applyAlignment="1">
      <alignment vertical="center" wrapText="1"/>
    </xf>
    <xf numFmtId="49" fontId="2" fillId="0" borderId="1" xfId="0" applyNumberFormat="1" applyFont="1" applyFill="1" applyBorder="1" applyAlignment="1">
      <alignment horizontal="center" vertical="center"/>
    </xf>
    <xf numFmtId="41" fontId="2" fillId="2" borderId="1" xfId="0" applyNumberFormat="1" applyFont="1" applyFill="1" applyBorder="1" applyAlignment="1">
      <alignment vertical="center"/>
    </xf>
    <xf numFmtId="0" fontId="2" fillId="2" borderId="1" xfId="0" applyFont="1" applyFill="1" applyBorder="1" applyAlignment="1">
      <alignment horizontal="left" vertical="center" wrapText="1"/>
    </xf>
    <xf numFmtId="0" fontId="12" fillId="0" borderId="0" xfId="0" applyFont="1" applyFill="1" applyAlignment="1">
      <alignment horizontal="center" vertical="center" wrapText="1"/>
    </xf>
    <xf numFmtId="41" fontId="12" fillId="0" borderId="1" xfId="0" applyNumberFormat="1" applyFont="1" applyFill="1" applyBorder="1" applyAlignment="1">
      <alignment vertical="center" wrapText="1"/>
    </xf>
    <xf numFmtId="1" fontId="12" fillId="0" borderId="1" xfId="26" applyNumberFormat="1" applyFont="1" applyFill="1" applyBorder="1" applyAlignment="1">
      <alignment horizontal="left" vertical="center" wrapText="1"/>
    </xf>
    <xf numFmtId="0" fontId="2" fillId="0" borderId="1" xfId="27" applyFont="1" applyFill="1" applyBorder="1" applyAlignment="1">
      <alignment horizontal="center" vertical="center" wrapText="1"/>
    </xf>
    <xf numFmtId="41" fontId="6" fillId="0" borderId="0" xfId="0" applyNumberFormat="1" applyFont="1" applyFill="1" applyAlignment="1">
      <alignment vertical="center" wrapText="1"/>
    </xf>
    <xf numFmtId="41" fontId="2" fillId="0" borderId="0" xfId="0" applyNumberFormat="1" applyFont="1" applyFill="1" applyBorder="1" applyAlignment="1">
      <alignment vertical="center" wrapText="1"/>
    </xf>
    <xf numFmtId="0" fontId="2" fillId="0" borderId="0" xfId="0" applyFont="1" applyFill="1" applyAlignment="1">
      <alignment vertical="center"/>
    </xf>
    <xf numFmtId="0" fontId="2" fillId="0" borderId="1" xfId="0" applyFont="1" applyFill="1" applyBorder="1" applyAlignment="1">
      <alignment horizontal="justify" vertical="center" wrapText="1"/>
    </xf>
    <xf numFmtId="0" fontId="4" fillId="0" borderId="1" xfId="0" applyFont="1" applyFill="1" applyBorder="1" applyAlignment="1">
      <alignment vertical="center"/>
    </xf>
    <xf numFmtId="0" fontId="32" fillId="0" borderId="0" xfId="0" applyFont="1" applyFill="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5" fillId="0" borderId="0" xfId="0" applyFont="1" applyFill="1" applyAlignment="1">
      <alignment vertical="center"/>
    </xf>
    <xf numFmtId="0" fontId="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35" fillId="0" borderId="0" xfId="0" applyFont="1" applyFill="1" applyAlignment="1">
      <alignment vertical="center"/>
    </xf>
    <xf numFmtId="41" fontId="13" fillId="0" borderId="1" xfId="1" applyNumberFormat="1" applyFont="1" applyFill="1" applyBorder="1" applyAlignment="1">
      <alignment horizontal="right" vertical="center"/>
    </xf>
    <xf numFmtId="0" fontId="15" fillId="0" borderId="1" xfId="0" applyFont="1" applyFill="1" applyBorder="1" applyAlignment="1">
      <alignment horizontal="center" vertical="center" wrapText="1"/>
    </xf>
    <xf numFmtId="0" fontId="2" fillId="0" borderId="0" xfId="0" applyFont="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164" fontId="4" fillId="0" borderId="1" xfId="0" applyNumberFormat="1" applyFont="1" applyBorder="1" applyAlignment="1">
      <alignment vertical="center" wrapText="1"/>
    </xf>
    <xf numFmtId="0" fontId="2" fillId="0" borderId="0" xfId="0" applyFont="1" applyAlignment="1">
      <alignment horizontal="center" vertical="center" wrapText="1"/>
    </xf>
    <xf numFmtId="164" fontId="2" fillId="0" borderId="1" xfId="0" applyNumberFormat="1" applyFont="1" applyBorder="1" applyAlignment="1">
      <alignment vertical="center" wrapText="1"/>
    </xf>
    <xf numFmtId="0" fontId="4"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4" fillId="0" borderId="0" xfId="0" applyNumberFormat="1" applyFont="1" applyAlignment="1">
      <alignment vertical="center" wrapText="1"/>
    </xf>
    <xf numFmtId="0" fontId="2" fillId="0" borderId="1" xfId="0" applyFont="1" applyBorder="1" applyAlignment="1">
      <alignment horizontal="center" vertical="center" wrapText="1"/>
    </xf>
    <xf numFmtId="164" fontId="2" fillId="0" borderId="0" xfId="0" applyNumberFormat="1" applyFont="1" applyAlignment="1">
      <alignment vertical="center" wrapText="1"/>
    </xf>
    <xf numFmtId="0" fontId="13" fillId="0" borderId="1" xfId="0" applyFont="1" applyFill="1" applyBorder="1" applyAlignment="1">
      <alignment horizontal="center" vertical="center" wrapText="1"/>
    </xf>
    <xf numFmtId="41" fontId="2"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1" fontId="30" fillId="0" borderId="1" xfId="26" applyNumberFormat="1" applyFont="1" applyFill="1" applyBorder="1" applyAlignment="1">
      <alignment horizontal="center" vertical="center" wrapText="1"/>
    </xf>
    <xf numFmtId="41" fontId="30" fillId="0" borderId="1" xfId="0" applyNumberFormat="1" applyFont="1" applyFill="1" applyBorder="1" applyAlignment="1">
      <alignment vertical="center"/>
    </xf>
    <xf numFmtId="0" fontId="2" fillId="0" borderId="1" xfId="0" applyFont="1" applyFill="1" applyBorder="1" applyAlignment="1">
      <alignment horizontal="left" vertical="center" wrapText="1"/>
    </xf>
    <xf numFmtId="0" fontId="4" fillId="0" borderId="1" xfId="27" applyFont="1" applyFill="1" applyBorder="1" applyAlignment="1">
      <alignment horizontal="center" vertical="center" wrapText="1"/>
    </xf>
    <xf numFmtId="0" fontId="30" fillId="0" borderId="1" xfId="0" applyFont="1" applyFill="1" applyBorder="1" applyAlignment="1">
      <alignment vertical="center" wrapText="1"/>
    </xf>
    <xf numFmtId="1" fontId="38" fillId="0" borderId="1" xfId="26" applyNumberFormat="1" applyFont="1" applyFill="1" applyBorder="1" applyAlignment="1">
      <alignment horizontal="center" vertical="center" wrapText="1"/>
    </xf>
    <xf numFmtId="164" fontId="30" fillId="0" borderId="1" xfId="0" applyNumberFormat="1" applyFont="1" applyFill="1" applyBorder="1" applyAlignment="1">
      <alignment horizontal="center" vertical="center" wrapText="1"/>
    </xf>
    <xf numFmtId="41" fontId="30" fillId="0" borderId="1" xfId="0" applyNumberFormat="1" applyFont="1" applyFill="1" applyBorder="1" applyAlignment="1">
      <alignment vertical="center" wrapText="1"/>
    </xf>
    <xf numFmtId="41" fontId="4" fillId="0" borderId="1" xfId="1" applyNumberFormat="1" applyFont="1" applyFill="1" applyBorder="1" applyAlignment="1">
      <alignment horizontal="right" vertical="center" wrapText="1"/>
    </xf>
    <xf numFmtId="0" fontId="6" fillId="0" borderId="0" xfId="0" applyFont="1" applyFill="1" applyBorder="1" applyAlignment="1">
      <alignment vertical="center" wrapText="1"/>
    </xf>
    <xf numFmtId="0" fontId="4" fillId="0" borderId="11" xfId="0" applyFont="1" applyFill="1" applyBorder="1" applyAlignment="1">
      <alignment vertical="center" wrapText="1"/>
    </xf>
    <xf numFmtId="41" fontId="40" fillId="0" borderId="1" xfId="0" applyNumberFormat="1" applyFont="1" applyFill="1" applyBorder="1" applyAlignment="1">
      <alignment vertical="center"/>
    </xf>
    <xf numFmtId="0" fontId="38"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0"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41" fillId="0" borderId="0" xfId="0" applyFont="1" applyFill="1" applyAlignment="1">
      <alignment vertical="center"/>
    </xf>
    <xf numFmtId="0" fontId="42" fillId="0" borderId="0" xfId="0" applyFont="1" applyFill="1" applyAlignment="1">
      <alignment vertical="center"/>
    </xf>
    <xf numFmtId="1" fontId="36" fillId="0" borderId="1" xfId="26" applyNumberFormat="1" applyFont="1" applyFill="1" applyBorder="1" applyAlignment="1">
      <alignment horizontal="center" vertical="center" wrapText="1"/>
    </xf>
    <xf numFmtId="0" fontId="2" fillId="0" borderId="1" xfId="0" applyFont="1" applyFill="1" applyBorder="1" applyAlignment="1">
      <alignment horizontal="left" vertical="center"/>
    </xf>
    <xf numFmtId="166" fontId="2" fillId="0" borderId="1" xfId="1" applyNumberFormat="1" applyFont="1" applyFill="1" applyBorder="1" applyAlignment="1">
      <alignment horizontal="right" vertical="center" wrapText="1"/>
    </xf>
    <xf numFmtId="0" fontId="30" fillId="0" borderId="0" xfId="0" applyFont="1" applyFill="1" applyAlignment="1">
      <alignment vertical="center"/>
    </xf>
    <xf numFmtId="0" fontId="4"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right" vertical="center"/>
    </xf>
    <xf numFmtId="0" fontId="21" fillId="0" borderId="1" xfId="0" applyFont="1" applyFill="1" applyBorder="1" applyAlignment="1">
      <alignment horizontal="center" vertical="center"/>
    </xf>
    <xf numFmtId="0" fontId="12" fillId="0" borderId="1" xfId="0" applyFont="1" applyFill="1" applyBorder="1" applyAlignment="1">
      <alignment horizontal="justify" vertical="center" wrapText="1"/>
    </xf>
    <xf numFmtId="41" fontId="12" fillId="0" borderId="1" xfId="10" applyNumberFormat="1" applyFont="1" applyFill="1" applyBorder="1" applyAlignment="1">
      <alignment vertical="center" wrapText="1"/>
    </xf>
    <xf numFmtId="0" fontId="9" fillId="0" borderId="2" xfId="0" applyFont="1" applyFill="1" applyBorder="1" applyAlignment="1">
      <alignment horizontal="right" vertical="center"/>
    </xf>
    <xf numFmtId="168" fontId="23" fillId="0" borderId="1" xfId="1" applyNumberFormat="1" applyFont="1" applyFill="1" applyBorder="1" applyAlignment="1">
      <alignment horizontal="right" vertical="center"/>
    </xf>
    <xf numFmtId="0" fontId="15" fillId="0" borderId="1" xfId="0" applyFont="1" applyFill="1" applyBorder="1" applyAlignment="1">
      <alignment horizontal="center" vertical="center"/>
    </xf>
    <xf numFmtId="41" fontId="31" fillId="0" borderId="1" xfId="1" applyNumberFormat="1" applyFont="1" applyFill="1" applyBorder="1" applyAlignment="1">
      <alignment horizontal="right" vertical="center"/>
    </xf>
    <xf numFmtId="0" fontId="35" fillId="0" borderId="1" xfId="0" applyFont="1" applyFill="1" applyBorder="1" applyAlignment="1">
      <alignment vertical="center"/>
    </xf>
    <xf numFmtId="41" fontId="21" fillId="0" borderId="1" xfId="0" applyNumberFormat="1" applyFont="1" applyFill="1" applyBorder="1" applyAlignment="1">
      <alignment horizontal="center" vertical="center"/>
    </xf>
    <xf numFmtId="3" fontId="2" fillId="0" borderId="1" xfId="26" applyNumberFormat="1" applyFont="1" applyFill="1" applyBorder="1" applyAlignment="1">
      <alignment horizontal="right" vertical="center"/>
    </xf>
    <xf numFmtId="0" fontId="43" fillId="0" borderId="1" xfId="0" applyFont="1" applyFill="1" applyBorder="1" applyAlignment="1">
      <alignment vertical="center" wrapText="1"/>
    </xf>
    <xf numFmtId="3" fontId="43" fillId="0" borderId="1" xfId="26" applyNumberFormat="1" applyFont="1" applyFill="1" applyBorder="1" applyAlignment="1">
      <alignment horizontal="right" vertical="center"/>
    </xf>
    <xf numFmtId="3" fontId="2" fillId="0" borderId="1" xfId="0" applyNumberFormat="1" applyFont="1" applyFill="1" applyBorder="1" applyAlignment="1">
      <alignment vertical="center"/>
    </xf>
    <xf numFmtId="0" fontId="46" fillId="0" borderId="1" xfId="0" applyFont="1" applyFill="1" applyBorder="1" applyAlignment="1">
      <alignment horizontal="center" vertical="center" wrapText="1"/>
    </xf>
    <xf numFmtId="167" fontId="13"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1" fontId="2" fillId="0" borderId="0" xfId="0" applyNumberFormat="1" applyFont="1" applyFill="1" applyBorder="1" applyAlignment="1">
      <alignment horizontal="left" vertical="center" wrapText="1"/>
    </xf>
    <xf numFmtId="0" fontId="12" fillId="2" borderId="1" xfId="0" applyFont="1" applyFill="1" applyBorder="1" applyAlignment="1">
      <alignment horizontal="justify" vertical="center" wrapText="1"/>
    </xf>
    <xf numFmtId="41" fontId="12" fillId="2" borderId="1" xfId="10" applyNumberFormat="1"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27" applyFont="1" applyFill="1" applyBorder="1" applyAlignment="1">
      <alignment vertical="center" wrapText="1"/>
    </xf>
    <xf numFmtId="49" fontId="2" fillId="3" borderId="1" xfId="0" applyNumberFormat="1" applyFont="1" applyFill="1" applyBorder="1" applyAlignment="1">
      <alignment horizontal="center" vertical="center"/>
    </xf>
    <xf numFmtId="1" fontId="2" fillId="3" borderId="1" xfId="26" applyNumberFormat="1" applyFont="1" applyFill="1" applyBorder="1" applyAlignment="1">
      <alignment horizontal="center" vertical="center" wrapText="1"/>
    </xf>
    <xf numFmtId="41" fontId="2" fillId="3" borderId="1" xfId="0" applyNumberFormat="1" applyFont="1" applyFill="1" applyBorder="1" applyAlignment="1">
      <alignment vertical="center"/>
    </xf>
    <xf numFmtId="41" fontId="2" fillId="3" borderId="1" xfId="0" applyNumberFormat="1" applyFont="1" applyFill="1" applyBorder="1" applyAlignment="1">
      <alignment vertical="center" wrapText="1"/>
    </xf>
    <xf numFmtId="0" fontId="2" fillId="3" borderId="0" xfId="0" applyFont="1" applyFill="1" applyAlignment="1">
      <alignment vertical="center" wrapText="1"/>
    </xf>
    <xf numFmtId="0" fontId="30" fillId="3" borderId="1" xfId="0" applyFont="1" applyFill="1" applyBorder="1" applyAlignment="1">
      <alignment horizontal="center" vertical="center" wrapText="1"/>
    </xf>
    <xf numFmtId="0" fontId="2" fillId="3" borderId="1" xfId="27" applyFont="1" applyFill="1" applyBorder="1" applyAlignment="1">
      <alignment horizontal="justify" vertical="center" wrapText="1"/>
    </xf>
    <xf numFmtId="164" fontId="2" fillId="3" borderId="1" xfId="0" applyNumberFormat="1" applyFont="1" applyFill="1" applyBorder="1" applyAlignment="1">
      <alignment horizontal="center" vertical="center" wrapText="1"/>
    </xf>
    <xf numFmtId="0" fontId="2" fillId="3" borderId="0" xfId="0" applyFont="1" applyFill="1" applyAlignment="1">
      <alignment vertical="center"/>
    </xf>
    <xf numFmtId="1" fontId="2" fillId="3" borderId="1" xfId="26" applyNumberFormat="1" applyFont="1" applyFill="1" applyBorder="1" applyAlignment="1">
      <alignment vertical="center" wrapText="1"/>
    </xf>
    <xf numFmtId="1" fontId="15" fillId="3" borderId="1" xfId="26" applyNumberFormat="1" applyFont="1" applyFill="1" applyBorder="1" applyAlignment="1">
      <alignment horizontal="center" vertical="center" wrapText="1"/>
    </xf>
    <xf numFmtId="41" fontId="15" fillId="3" borderId="1" xfId="26" applyNumberFormat="1" applyFont="1" applyFill="1" applyBorder="1" applyAlignment="1">
      <alignment horizontal="right" vertical="center"/>
    </xf>
    <xf numFmtId="41" fontId="2" fillId="3" borderId="1" xfId="1" applyNumberFormat="1" applyFont="1" applyFill="1" applyBorder="1" applyAlignment="1">
      <alignment horizontal="right" vertical="center"/>
    </xf>
    <xf numFmtId="41" fontId="2" fillId="3" borderId="1" xfId="0" applyNumberFormat="1" applyFont="1" applyFill="1" applyBorder="1" applyAlignment="1">
      <alignment horizontal="left" vertical="center" wrapText="1"/>
    </xf>
    <xf numFmtId="3" fontId="2" fillId="3" borderId="1" xfId="26"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3" borderId="0" xfId="0" applyFont="1" applyFill="1" applyBorder="1" applyAlignment="1">
      <alignment vertical="center" wrapText="1"/>
    </xf>
    <xf numFmtId="0" fontId="2" fillId="3" borderId="1" xfId="0" applyFont="1" applyFill="1" applyBorder="1" applyAlignment="1">
      <alignment vertical="center" wrapText="1"/>
    </xf>
    <xf numFmtId="167" fontId="44" fillId="3" borderId="5" xfId="1" applyNumberFormat="1" applyFont="1" applyFill="1" applyBorder="1" applyAlignment="1">
      <alignment horizontal="center" vertical="center" wrapText="1"/>
    </xf>
    <xf numFmtId="167" fontId="44" fillId="3" borderId="5" xfId="1" applyNumberFormat="1" applyFont="1" applyFill="1" applyBorder="1" applyAlignment="1" applyProtection="1">
      <alignment horizontal="right" vertical="center" wrapText="1"/>
    </xf>
    <xf numFmtId="167" fontId="15" fillId="3" borderId="5" xfId="1" applyNumberFormat="1" applyFont="1" applyFill="1" applyBorder="1" applyAlignment="1">
      <alignment horizontal="right" vertical="center" wrapText="1"/>
    </xf>
    <xf numFmtId="41" fontId="2" fillId="3" borderId="7" xfId="0" applyNumberFormat="1" applyFont="1" applyFill="1" applyBorder="1" applyAlignment="1">
      <alignment horizontal="left" vertical="center" wrapText="1"/>
    </xf>
    <xf numFmtId="0" fontId="12" fillId="3"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41" fontId="12" fillId="3" borderId="1" xfId="10" applyNumberFormat="1" applyFont="1" applyFill="1" applyBorder="1" applyAlignment="1">
      <alignment vertical="center" wrapText="1"/>
    </xf>
    <xf numFmtId="168" fontId="23" fillId="3" borderId="1" xfId="1" applyNumberFormat="1" applyFont="1" applyFill="1" applyBorder="1" applyAlignment="1">
      <alignment horizontal="right" vertical="center"/>
    </xf>
    <xf numFmtId="0" fontId="12" fillId="3" borderId="1" xfId="0" applyFont="1" applyFill="1" applyBorder="1" applyAlignment="1">
      <alignment horizontal="left" vertical="center" wrapText="1"/>
    </xf>
    <xf numFmtId="1" fontId="25" fillId="3" borderId="1" xfId="26" applyNumberFormat="1" applyFont="1" applyFill="1" applyBorder="1" applyAlignment="1">
      <alignment vertical="center" wrapText="1"/>
    </xf>
    <xf numFmtId="1" fontId="25" fillId="3" borderId="1" xfId="26" applyNumberFormat="1" applyFont="1" applyFill="1" applyBorder="1" applyAlignment="1">
      <alignment horizontal="center" vertical="center" wrapText="1"/>
    </xf>
    <xf numFmtId="0" fontId="2" fillId="3" borderId="1" xfId="0" applyFont="1" applyFill="1" applyBorder="1" applyAlignment="1">
      <alignment vertical="center"/>
    </xf>
    <xf numFmtId="0" fontId="6" fillId="3" borderId="1" xfId="0" applyFont="1" applyFill="1" applyBorder="1" applyAlignment="1">
      <alignment horizontal="center" vertical="center" wrapText="1"/>
    </xf>
    <xf numFmtId="41" fontId="40" fillId="3" borderId="1" xfId="0" applyNumberFormat="1" applyFont="1" applyFill="1" applyBorder="1" applyAlignment="1">
      <alignment vertical="center"/>
    </xf>
    <xf numFmtId="0" fontId="6" fillId="3" borderId="0" xfId="0" applyFont="1" applyFill="1" applyBorder="1" applyAlignment="1">
      <alignment horizontal="center" vertical="center" wrapText="1"/>
    </xf>
    <xf numFmtId="0" fontId="30" fillId="3" borderId="1" xfId="0" applyFont="1" applyFill="1" applyBorder="1" applyAlignment="1">
      <alignment horizontal="center" vertical="center"/>
    </xf>
    <xf numFmtId="0" fontId="35" fillId="3" borderId="1" xfId="0" applyFont="1" applyFill="1" applyBorder="1" applyAlignment="1">
      <alignment vertical="center"/>
    </xf>
    <xf numFmtId="0" fontId="46" fillId="3" borderId="1" xfId="0" applyFont="1" applyFill="1" applyBorder="1" applyAlignment="1">
      <alignment horizontal="center" vertical="center" wrapText="1"/>
    </xf>
    <xf numFmtId="167" fontId="13" fillId="3" borderId="1" xfId="1"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35" fillId="3" borderId="0" xfId="0" applyFont="1" applyFill="1" applyAlignment="1">
      <alignment vertical="center"/>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1" fontId="2" fillId="4" borderId="1" xfId="26" applyNumberFormat="1" applyFont="1" applyFill="1" applyBorder="1" applyAlignment="1">
      <alignment horizontal="center" vertical="center" wrapText="1"/>
    </xf>
    <xf numFmtId="41" fontId="2" fillId="4" borderId="1" xfId="0" applyNumberFormat="1" applyFont="1" applyFill="1" applyBorder="1" applyAlignment="1">
      <alignment vertical="center"/>
    </xf>
    <xf numFmtId="41" fontId="40" fillId="4" borderId="1" xfId="0" applyNumberFormat="1" applyFont="1" applyFill="1" applyBorder="1" applyAlignment="1">
      <alignment vertical="center"/>
    </xf>
    <xf numFmtId="0" fontId="2" fillId="4" borderId="1" xfId="0" applyFont="1" applyFill="1" applyBorder="1" applyAlignment="1">
      <alignment horizontal="left" vertical="center" wrapText="1"/>
    </xf>
    <xf numFmtId="0" fontId="6" fillId="4" borderId="0" xfId="0" applyFont="1" applyFill="1" applyBorder="1" applyAlignment="1">
      <alignment horizontal="center" vertical="center" wrapText="1"/>
    </xf>
    <xf numFmtId="0" fontId="6" fillId="4" borderId="0" xfId="0" applyFont="1" applyFill="1" applyBorder="1" applyAlignment="1">
      <alignment vertical="center" wrapText="1"/>
    </xf>
    <xf numFmtId="0" fontId="12" fillId="4" borderId="1" xfId="0" applyFont="1" applyFill="1" applyBorder="1" applyAlignment="1">
      <alignment horizontal="justify" vertical="center" wrapText="1"/>
    </xf>
    <xf numFmtId="1" fontId="25" fillId="4" borderId="1" xfId="26" applyNumberFormat="1" applyFont="1" applyFill="1" applyBorder="1" applyAlignment="1">
      <alignment vertical="center" wrapText="1"/>
    </xf>
    <xf numFmtId="1" fontId="25" fillId="4" borderId="1" xfId="26"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41" fontId="12" fillId="4" borderId="1" xfId="10" applyNumberFormat="1" applyFont="1" applyFill="1" applyBorder="1" applyAlignment="1">
      <alignment vertical="center" wrapText="1"/>
    </xf>
    <xf numFmtId="0" fontId="30"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1" fontId="36" fillId="2" borderId="1" xfId="26" applyNumberFormat="1" applyFont="1" applyFill="1" applyBorder="1" applyAlignment="1">
      <alignment horizontal="center" vertical="center" wrapText="1"/>
    </xf>
    <xf numFmtId="3" fontId="2" fillId="2" borderId="1" xfId="26" applyNumberFormat="1" applyFont="1" applyFill="1" applyBorder="1" applyAlignment="1">
      <alignment horizontal="right" vertical="center"/>
    </xf>
    <xf numFmtId="0" fontId="30" fillId="2" borderId="1" xfId="0" applyFont="1" applyFill="1" applyBorder="1" applyAlignment="1">
      <alignment vertical="center" wrapText="1"/>
    </xf>
    <xf numFmtId="0" fontId="41" fillId="2" borderId="0" xfId="0" applyFont="1" applyFill="1" applyAlignment="1">
      <alignment vertical="center"/>
    </xf>
    <xf numFmtId="0" fontId="42" fillId="2" borderId="0" xfId="0" applyFont="1" applyFill="1" applyAlignment="1">
      <alignment vertical="center"/>
    </xf>
    <xf numFmtId="10" fontId="4" fillId="0" borderId="1" xfId="28" applyNumberFormat="1" applyFont="1" applyBorder="1" applyAlignment="1">
      <alignment vertical="center" wrapText="1"/>
    </xf>
    <xf numFmtId="0" fontId="26" fillId="0" borderId="1" xfId="0" applyFont="1" applyFill="1" applyBorder="1" applyAlignment="1">
      <alignment horizontal="center" vertical="center" wrapText="1"/>
    </xf>
    <xf numFmtId="0" fontId="26" fillId="0" borderId="1" xfId="25" applyFont="1" applyFill="1" applyBorder="1" applyAlignment="1">
      <alignment horizontal="left" vertical="center" wrapText="1"/>
    </xf>
    <xf numFmtId="0" fontId="26" fillId="0" borderId="0" xfId="0" applyFont="1" applyFill="1" applyAlignment="1">
      <alignment vertical="center" wrapText="1"/>
    </xf>
    <xf numFmtId="41" fontId="26" fillId="0" borderId="1" xfId="1" applyNumberFormat="1" applyFont="1" applyFill="1" applyBorder="1" applyAlignment="1">
      <alignment horizontal="right" vertical="center"/>
    </xf>
    <xf numFmtId="3" fontId="26" fillId="0" borderId="1" xfId="26" applyNumberFormat="1" applyFont="1" applyFill="1" applyBorder="1" applyAlignment="1">
      <alignment horizontal="left" vertical="center" wrapText="1"/>
    </xf>
    <xf numFmtId="0" fontId="47" fillId="0" borderId="1" xfId="0" applyFont="1" applyFill="1" applyBorder="1" applyAlignment="1">
      <alignment horizontal="center" vertical="center" wrapText="1"/>
    </xf>
    <xf numFmtId="10" fontId="4" fillId="0" borderId="1" xfId="31" applyNumberFormat="1" applyFont="1" applyBorder="1" applyAlignment="1">
      <alignment vertical="center" wrapText="1"/>
    </xf>
    <xf numFmtId="1" fontId="22" fillId="0" borderId="1" xfId="26" applyNumberFormat="1" applyFont="1" applyFill="1" applyBorder="1" applyAlignment="1">
      <alignment horizontal="center" vertical="center" wrapText="1"/>
    </xf>
    <xf numFmtId="41" fontId="47" fillId="0" borderId="1" xfId="0" applyNumberFormat="1" applyFont="1" applyFill="1" applyBorder="1" applyAlignment="1">
      <alignment vertical="center"/>
    </xf>
    <xf numFmtId="41" fontId="2" fillId="0" borderId="1" xfId="0" applyNumberFormat="1" applyFont="1" applyFill="1" applyBorder="1" applyAlignment="1">
      <alignment horizontal="center" vertical="center" wrapText="1"/>
    </xf>
    <xf numFmtId="0" fontId="39" fillId="0" borderId="1" xfId="0" applyFont="1" applyFill="1" applyBorder="1" applyAlignment="1">
      <alignment horizontal="left" vertical="center" wrapText="1"/>
    </xf>
    <xf numFmtId="0" fontId="12" fillId="0" borderId="1" xfId="32" applyFont="1" applyFill="1" applyBorder="1" applyAlignment="1">
      <alignment horizontal="justify" vertical="center" wrapText="1"/>
    </xf>
    <xf numFmtId="3" fontId="13" fillId="0" borderId="1" xfId="26" applyNumberFormat="1" applyFont="1" applyFill="1" applyBorder="1" applyAlignment="1">
      <alignment horizontal="left" vertical="center" wrapText="1"/>
    </xf>
    <xf numFmtId="0" fontId="4" fillId="0" borderId="0" xfId="0" applyFont="1" applyFill="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7" fillId="0" borderId="1" xfId="0" applyFont="1" applyFill="1" applyBorder="1" applyAlignment="1">
      <alignment vertical="center" wrapText="1"/>
    </xf>
    <xf numFmtId="0" fontId="47" fillId="0" borderId="1" xfId="12" applyFont="1" applyFill="1" applyBorder="1" applyAlignment="1">
      <alignment vertical="center" wrapText="1"/>
    </xf>
    <xf numFmtId="0" fontId="30" fillId="0" borderId="1" xfId="0" applyFont="1" applyFill="1" applyBorder="1" applyAlignment="1">
      <alignment horizontal="left" vertical="center" wrapText="1"/>
    </xf>
    <xf numFmtId="0" fontId="30" fillId="0" borderId="1" xfId="12" applyFont="1" applyFill="1" applyBorder="1" applyAlignment="1">
      <alignment horizontal="left" vertical="center" wrapText="1"/>
    </xf>
    <xf numFmtId="0" fontId="12" fillId="0" borderId="1" xfId="12" applyFont="1" applyFill="1" applyBorder="1" applyAlignment="1">
      <alignment horizontal="left" vertical="center" wrapText="1"/>
    </xf>
    <xf numFmtId="1" fontId="51" fillId="0" borderId="1" xfId="26" applyNumberFormat="1" applyFont="1" applyFill="1" applyBorder="1" applyAlignment="1">
      <alignment vertical="center" wrapText="1"/>
    </xf>
    <xf numFmtId="0" fontId="5" fillId="0" borderId="2"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2" fillId="2" borderId="1" xfId="26" applyNumberFormat="1" applyFont="1" applyFill="1" applyBorder="1" applyAlignment="1">
      <alignment horizontal="justify" vertical="center" wrapText="1"/>
    </xf>
    <xf numFmtId="0" fontId="4" fillId="0" borderId="0" xfId="0" applyFont="1" applyAlignment="1">
      <alignment vertical="center" wrapText="1"/>
    </xf>
    <xf numFmtId="41" fontId="4" fillId="0" borderId="1" xfId="0" applyNumberFormat="1" applyFont="1" applyBorder="1" applyAlignment="1">
      <alignment horizontal="center" vertical="center" wrapText="1"/>
    </xf>
    <xf numFmtId="41" fontId="2" fillId="0" borderId="1" xfId="0" applyNumberFormat="1" applyFont="1" applyBorder="1" applyAlignment="1">
      <alignment vertical="center" wrapText="1"/>
    </xf>
    <xf numFmtId="3" fontId="47" fillId="0" borderId="1" xfId="26" applyNumberFormat="1" applyFont="1" applyFill="1" applyBorder="1" applyAlignment="1">
      <alignment horizontal="center" vertical="center"/>
    </xf>
    <xf numFmtId="0" fontId="47" fillId="0" borderId="1" xfId="0" applyFont="1" applyFill="1" applyBorder="1" applyAlignment="1">
      <alignment horizontal="left" vertical="center" wrapText="1" shrinkToFit="1"/>
    </xf>
    <xf numFmtId="3" fontId="47" fillId="0" borderId="1" xfId="1" applyNumberFormat="1" applyFont="1" applyFill="1" applyBorder="1" applyAlignment="1">
      <alignment vertical="center"/>
    </xf>
    <xf numFmtId="0" fontId="50" fillId="0" borderId="0" xfId="0" applyFont="1" applyFill="1" applyAlignment="1">
      <alignment vertical="center"/>
    </xf>
    <xf numFmtId="0" fontId="53" fillId="0" borderId="1" xfId="32" applyFont="1" applyFill="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41" fontId="2" fillId="0" borderId="1" xfId="0" applyNumberFormat="1" applyFont="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2" xfId="0" applyFont="1" applyFill="1" applyBorder="1" applyAlignment="1">
      <alignment horizontal="right" vertical="center" wrapText="1"/>
    </xf>
    <xf numFmtId="0" fontId="2" fillId="0" borderId="1" xfId="0" applyFont="1" applyFill="1" applyBorder="1" applyAlignment="1">
      <alignment horizontal="center" vertical="center" wrapText="1"/>
    </xf>
    <xf numFmtId="169" fontId="2"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41" fontId="13" fillId="2" borderId="1" xfId="0" applyNumberFormat="1" applyFont="1" applyFill="1" applyBorder="1" applyAlignment="1">
      <alignment vertical="center" wrapText="1"/>
    </xf>
    <xf numFmtId="0" fontId="13" fillId="2" borderId="1" xfId="0" applyFont="1" applyFill="1" applyBorder="1" applyAlignment="1">
      <alignment horizontal="left" vertical="center" wrapText="1"/>
    </xf>
    <xf numFmtId="0" fontId="13" fillId="2" borderId="0" xfId="0" applyFont="1" applyFill="1" applyBorder="1" applyAlignment="1">
      <alignment vertical="center" wrapText="1"/>
    </xf>
    <xf numFmtId="0" fontId="4" fillId="0" borderId="4" xfId="0" applyFont="1" applyBorder="1" applyAlignment="1">
      <alignment horizontal="center" vertical="center"/>
    </xf>
    <xf numFmtId="0" fontId="47" fillId="0" borderId="13" xfId="0" applyFont="1" applyFill="1" applyBorder="1" applyAlignment="1">
      <alignment horizontal="center" vertical="center" wrapText="1"/>
    </xf>
    <xf numFmtId="0" fontId="2" fillId="0" borderId="13" xfId="0" applyFont="1" applyBorder="1" applyAlignment="1">
      <alignment vertical="center"/>
    </xf>
    <xf numFmtId="41" fontId="2" fillId="0" borderId="13" xfId="0" applyNumberFormat="1" applyFont="1" applyBorder="1" applyAlignment="1">
      <alignment vertical="center"/>
    </xf>
    <xf numFmtId="41" fontId="47" fillId="0" borderId="13" xfId="0" applyNumberFormat="1" applyFont="1" applyFill="1" applyBorder="1" applyAlignment="1">
      <alignment vertical="center"/>
    </xf>
    <xf numFmtId="41" fontId="47" fillId="0" borderId="14" xfId="0" applyNumberFormat="1" applyFont="1" applyFill="1" applyBorder="1" applyAlignment="1">
      <alignment vertical="center"/>
    </xf>
    <xf numFmtId="41" fontId="47" fillId="0" borderId="16" xfId="0" applyNumberFormat="1" applyFont="1" applyFill="1" applyBorder="1" applyAlignment="1">
      <alignment vertical="center"/>
    </xf>
    <xf numFmtId="0" fontId="2" fillId="0" borderId="17" xfId="0" applyFont="1" applyBorder="1" applyAlignment="1">
      <alignment vertical="center"/>
    </xf>
    <xf numFmtId="0" fontId="4" fillId="0" borderId="18" xfId="0" applyFont="1" applyBorder="1" applyAlignment="1">
      <alignment horizontal="center" vertical="center"/>
    </xf>
    <xf numFmtId="41" fontId="4" fillId="0" borderId="18" xfId="0" applyNumberFormat="1" applyFont="1" applyBorder="1" applyAlignment="1">
      <alignment vertical="center"/>
    </xf>
    <xf numFmtId="41" fontId="4" fillId="0" borderId="19" xfId="0" applyNumberFormat="1" applyFont="1" applyBorder="1" applyAlignment="1">
      <alignment vertical="center"/>
    </xf>
    <xf numFmtId="0" fontId="53" fillId="0" borderId="13" xfId="32" applyFont="1" applyFill="1" applyBorder="1" applyAlignment="1">
      <alignment horizontal="center" vertical="center" wrapText="1"/>
    </xf>
    <xf numFmtId="0" fontId="4" fillId="0" borderId="1" xfId="0" applyFont="1" applyFill="1" applyBorder="1" applyAlignment="1">
      <alignment horizontal="center"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top"/>
    </xf>
    <xf numFmtId="0" fontId="4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5" fillId="0" borderId="2" xfId="0" applyFont="1" applyFill="1" applyBorder="1" applyAlignment="1">
      <alignment horizontal="right" vertical="center" wrapText="1"/>
    </xf>
    <xf numFmtId="0" fontId="2" fillId="0" borderId="1" xfId="0" applyFont="1" applyFill="1" applyBorder="1" applyAlignment="1">
      <alignment horizontal="center" vertical="center" wrapText="1"/>
    </xf>
    <xf numFmtId="1" fontId="4" fillId="0" borderId="1" xfId="26"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 fontId="2" fillId="0" borderId="1" xfId="26"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right" vertical="center" wrapText="1"/>
    </xf>
    <xf numFmtId="0" fontId="26" fillId="0" borderId="0" xfId="0" applyFont="1" applyAlignment="1">
      <alignment horizontal="center" vertical="center" wrapText="1"/>
    </xf>
    <xf numFmtId="0" fontId="5" fillId="0" borderId="2" xfId="0" applyFont="1" applyBorder="1" applyAlignment="1">
      <alignment horizontal="right" vertical="center" wrapText="1"/>
    </xf>
    <xf numFmtId="0" fontId="4" fillId="0" borderId="0" xfId="0" applyFont="1" applyAlignment="1">
      <alignment horizontal="left" vertical="center" wrapText="1"/>
    </xf>
    <xf numFmtId="0" fontId="13"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14" fillId="0" borderId="0" xfId="0" applyFont="1" applyFill="1" applyAlignment="1">
      <alignment horizontal="center" vertical="center" wrapText="1"/>
    </xf>
    <xf numFmtId="0" fontId="4" fillId="0" borderId="1" xfId="0" applyFont="1" applyFill="1" applyBorder="1" applyAlignment="1">
      <alignment horizontal="center" vertical="top" wrapText="1"/>
    </xf>
    <xf numFmtId="0" fontId="2" fillId="0" borderId="0" xfId="0" applyFont="1" applyFill="1" applyAlignment="1">
      <alignment horizontal="left" vertical="center" wrapText="1"/>
    </xf>
    <xf numFmtId="0" fontId="6" fillId="0" borderId="1" xfId="0" applyFont="1" applyFill="1" applyBorder="1" applyAlignment="1">
      <alignment horizontal="center" vertical="top" wrapText="1"/>
    </xf>
    <xf numFmtId="0" fontId="11" fillId="0" borderId="0" xfId="0" applyFont="1" applyFill="1" applyAlignment="1">
      <alignment horizontal="right" vertical="center" wrapText="1"/>
    </xf>
    <xf numFmtId="0" fontId="49" fillId="0" borderId="0" xfId="0" applyFont="1" applyFill="1" applyAlignment="1">
      <alignment horizontal="center" vertical="center" wrapText="1"/>
    </xf>
    <xf numFmtId="0" fontId="52" fillId="0" borderId="0" xfId="0" applyFont="1" applyFill="1" applyAlignment="1">
      <alignment horizontal="center" vertical="center" wrapText="1"/>
    </xf>
    <xf numFmtId="0" fontId="16" fillId="0" borderId="0" xfId="0" applyFont="1" applyAlignment="1">
      <alignment horizontal="center" vertical="center" wrapText="1"/>
    </xf>
    <xf numFmtId="0" fontId="26" fillId="0" borderId="0" xfId="0" applyFont="1" applyFill="1" applyAlignment="1">
      <alignment horizontal="center" vertical="center"/>
    </xf>
    <xf numFmtId="0" fontId="4" fillId="0" borderId="2" xfId="0" applyFont="1" applyFill="1" applyBorder="1" applyAlignment="1">
      <alignment horizontal="left" vertical="center"/>
    </xf>
    <xf numFmtId="0" fontId="4" fillId="0" borderId="0" xfId="0" applyFont="1" applyFill="1" applyAlignment="1">
      <alignment horizontal="center" vertical="center" wrapText="1"/>
    </xf>
    <xf numFmtId="0" fontId="4" fillId="0" borderId="0" xfId="0" applyFont="1" applyAlignment="1">
      <alignment horizontal="center" vertical="center"/>
    </xf>
    <xf numFmtId="0" fontId="4" fillId="0" borderId="2" xfId="0" applyFont="1" applyFill="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1" fillId="0" borderId="8"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9" fillId="0" borderId="0" xfId="0" applyFont="1" applyFill="1" applyAlignment="1">
      <alignment horizontal="left" vertical="center"/>
    </xf>
    <xf numFmtId="0" fontId="10" fillId="0" borderId="0" xfId="0" applyFont="1" applyFill="1" applyAlignment="1">
      <alignment horizontal="center" vertical="center"/>
    </xf>
    <xf numFmtId="0" fontId="24" fillId="0" borderId="0" xfId="0" applyFont="1" applyFill="1" applyAlignment="1">
      <alignment horizontal="center" vertical="center" wrapText="1"/>
    </xf>
    <xf numFmtId="0" fontId="5" fillId="0" borderId="2" xfId="0" applyFont="1" applyFill="1" applyBorder="1" applyAlignment="1">
      <alignment horizontal="right" vertical="center" wrapText="1"/>
    </xf>
    <xf numFmtId="0" fontId="21" fillId="0" borderId="1" xfId="0" applyFont="1" applyFill="1" applyBorder="1" applyAlignment="1">
      <alignment horizontal="center" vertical="center" wrapText="1"/>
    </xf>
    <xf numFmtId="0" fontId="4" fillId="0" borderId="1" xfId="0" applyFont="1" applyFill="1" applyBorder="1" applyAlignment="1">
      <alignment horizontal="center" vertical="top"/>
    </xf>
    <xf numFmtId="0" fontId="4" fillId="0" borderId="0" xfId="0" applyFont="1" applyFill="1" applyAlignment="1">
      <alignment horizontal="center" vertical="center"/>
    </xf>
    <xf numFmtId="0" fontId="16" fillId="0" borderId="0" xfId="0" applyFont="1" applyFill="1" applyAlignment="1">
      <alignment horizontal="center" vertical="center"/>
    </xf>
    <xf numFmtId="0" fontId="5" fillId="0" borderId="2" xfId="0" applyFont="1" applyFill="1" applyBorder="1" applyAlignment="1">
      <alignment horizontal="right" vertical="center"/>
    </xf>
    <xf numFmtId="0" fontId="29" fillId="0" borderId="0" xfId="0" applyFont="1" applyFill="1" applyAlignment="1">
      <alignment horizontal="center" vertical="center"/>
    </xf>
    <xf numFmtId="0" fontId="33" fillId="0" borderId="2"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13" fillId="0" borderId="0" xfId="0" applyFont="1" applyFill="1" applyAlignment="1">
      <alignment horizontal="center" vertical="center"/>
    </xf>
    <xf numFmtId="0" fontId="9" fillId="0" borderId="2" xfId="0" applyFont="1" applyFill="1" applyBorder="1" applyAlignment="1">
      <alignment horizontal="right" vertical="center"/>
    </xf>
    <xf numFmtId="1" fontId="2" fillId="0" borderId="1" xfId="26" quotePrefix="1" applyNumberFormat="1" applyFont="1" applyFill="1" applyBorder="1" applyAlignment="1">
      <alignment horizontal="left" vertical="center" wrapText="1"/>
    </xf>
    <xf numFmtId="0" fontId="26" fillId="0" borderId="0" xfId="0" applyFont="1" applyFill="1" applyBorder="1" applyAlignment="1">
      <alignment horizontal="center" vertical="center" wrapText="1"/>
    </xf>
    <xf numFmtId="0" fontId="26" fillId="0" borderId="0" xfId="25" applyFont="1" applyFill="1" applyBorder="1" applyAlignment="1">
      <alignment horizontal="left" vertical="center" wrapText="1"/>
    </xf>
    <xf numFmtId="0" fontId="2" fillId="0" borderId="0" xfId="0" applyFont="1" applyFill="1" applyBorder="1" applyAlignment="1">
      <alignment vertical="center" wrapText="1"/>
    </xf>
    <xf numFmtId="0" fontId="15" fillId="0" borderId="0" xfId="0" applyFont="1"/>
    <xf numFmtId="0" fontId="15" fillId="0" borderId="0" xfId="0" applyFont="1" applyAlignment="1">
      <alignment horizontal="center" vertical="center" wrapText="1"/>
    </xf>
    <xf numFmtId="0" fontId="0" fillId="0" borderId="0" xfId="0" applyAlignment="1">
      <alignment horizontal="center" vertical="center" wrapText="1"/>
    </xf>
    <xf numFmtId="0" fontId="15" fillId="0" borderId="1" xfId="0" applyFont="1" applyBorder="1"/>
    <xf numFmtId="0" fontId="13" fillId="0" borderId="1" xfId="0" applyFont="1" applyBorder="1"/>
    <xf numFmtId="0" fontId="13" fillId="0" borderId="0" xfId="0" applyFont="1"/>
    <xf numFmtId="0" fontId="13" fillId="0" borderId="0" xfId="0" applyFont="1" applyAlignment="1">
      <alignment horizontal="center"/>
    </xf>
    <xf numFmtId="0" fontId="15" fillId="0" borderId="0" xfId="0" applyFont="1" applyAlignment="1">
      <alignment horizontal="right"/>
    </xf>
    <xf numFmtId="0" fontId="5" fillId="0" borderId="20" xfId="0" applyFont="1" applyFill="1" applyBorder="1" applyAlignment="1">
      <alignment horizontal="right" vertical="center" wrapText="1"/>
    </xf>
    <xf numFmtId="41" fontId="5" fillId="0" borderId="20" xfId="0" applyNumberFormat="1" applyFont="1" applyFill="1" applyBorder="1" applyAlignment="1">
      <alignment horizontal="right" vertical="center" wrapText="1"/>
    </xf>
    <xf numFmtId="0" fontId="5" fillId="0" borderId="20" xfId="0" applyFont="1" applyFill="1" applyBorder="1" applyAlignment="1">
      <alignment horizontal="center" vertical="center" wrapText="1"/>
    </xf>
    <xf numFmtId="0" fontId="13" fillId="0" borderId="0" xfId="0" applyFont="1" applyAlignment="1">
      <alignment horizontal="center" vertical="center" wrapText="1"/>
    </xf>
    <xf numFmtId="0" fontId="54" fillId="0" borderId="0" xfId="0" applyFont="1" applyAlignment="1">
      <alignment horizontal="center" vertical="center" wrapText="1"/>
    </xf>
    <xf numFmtId="0" fontId="13"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2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35">
    <cellStyle name="Comma" xfId="1" builtinId="3"/>
    <cellStyle name="Comma 10 10" xfId="2"/>
    <cellStyle name="Comma 2" xfId="3"/>
    <cellStyle name="Comma 3" xfId="4"/>
    <cellStyle name="Comma 4" xfId="5"/>
    <cellStyle name="Comma 5" xfId="6"/>
    <cellStyle name="Comma 5 2" xfId="33"/>
    <cellStyle name="Comma 6" xfId="7"/>
    <cellStyle name="Comma 7" xfId="8"/>
    <cellStyle name="Comma 8" xfId="9"/>
    <cellStyle name="Normal" xfId="0" builtinId="0"/>
    <cellStyle name="Normal 10" xfId="10"/>
    <cellStyle name="Normal 11" xfId="32"/>
    <cellStyle name="Normal 12" xfId="34"/>
    <cellStyle name="Normal 13" xfId="30"/>
    <cellStyle name="Normal 2" xfId="11"/>
    <cellStyle name="Normal 2 2" xfId="12"/>
    <cellStyle name="Normal 2 3" xfId="13"/>
    <cellStyle name="Normal 2_Bang bieu" xfId="14"/>
    <cellStyle name="Normal 3" xfId="15"/>
    <cellStyle name="Normal 4" xfId="16"/>
    <cellStyle name="Normal 4 2" xfId="17"/>
    <cellStyle name="Normal 4_Bang bieu" xfId="18"/>
    <cellStyle name="Normal 5" xfId="19"/>
    <cellStyle name="Normal 6" xfId="20"/>
    <cellStyle name="Normal 7" xfId="21"/>
    <cellStyle name="Normal 8" xfId="22"/>
    <cellStyle name="Normal 9" xfId="23"/>
    <cellStyle name="Normal 9 2" xfId="24"/>
    <cellStyle name="Normal_Bang TH cac nguon von du kien 2016 - 2020(lanh)" xfId="25"/>
    <cellStyle name="Normal_Bieu mau (CV )" xfId="26"/>
    <cellStyle name="Normal_Bieu XDCB Phat trien KT-XH nam 2011" xfId="27"/>
    <cellStyle name="Percent" xfId="31" builtinId="5"/>
    <cellStyle name="Percent 2" xfId="28"/>
    <cellStyle name="Style 1"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IEN%20TH%202009\TIEN%20(CQ)\TIEN%20(TH)\TIEN%2018\KH%202019\KHDP%202019\XDKH%202019%20NST%20(03_10_2018)\DT%20KH%202019_LAN%204\Tr%20........._18_10_2018_KH%202019_(sau%20hop%2017_10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NGUON"/>
      <sheetName val="1_CDNS"/>
      <sheetName val="2_SDD"/>
      <sheetName val="3_XSKT"/>
      <sheetName val="3.1_DUCTMTQG"/>
      <sheetName val="3.2_PL29 xa NTM"/>
      <sheetName val="TL%"/>
      <sheetName val="4_Dai ptth"/>
      <sheetName val="5_Khu HC"/>
      <sheetName val="HC"/>
      <sheetName val="TTV6"/>
      <sheetName val="TTV16"/>
      <sheetName val="TTDP8"/>
      <sheetName val="TT9"/>
      <sheetName val="KCMTT9"/>
      <sheetName val="6_DPXSKT"/>
      <sheetName val="...._CBDT"/>
      <sheetName val="..._TTKLHT"/>
      <sheetName val="TPVL"/>
      <sheetName val="KO bo tri 2018"/>
      <sheetName val="GN2017D30%"/>
      <sheetName val="Vuoc TH"/>
      <sheetName val="Ko co trong TH"/>
      <sheetName val="Ko bo tri"/>
      <sheetName val="TT"/>
    </sheetNames>
    <sheetDataSet>
      <sheetData sheetId="0"/>
      <sheetData sheetId="1"/>
      <sheetData sheetId="2"/>
      <sheetData sheetId="3">
        <row r="9">
          <cell r="J9">
            <v>1197000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4"/>
  <sheetViews>
    <sheetView view="pageBreakPreview" zoomScale="85" zoomScaleNormal="100" zoomScaleSheetLayoutView="85" workbookViewId="0">
      <selection activeCell="A14" sqref="A14:D14"/>
    </sheetView>
  </sheetViews>
  <sheetFormatPr defaultRowHeight="16.5"/>
  <cols>
    <col min="1" max="1" width="9.140625" style="222"/>
    <col min="2" max="2" width="40.85546875" style="222" customWidth="1"/>
    <col min="3" max="3" width="16.5703125" style="222" customWidth="1"/>
    <col min="4" max="4" width="14.7109375" style="222" customWidth="1"/>
    <col min="5" max="16384" width="9.140625" style="222"/>
  </cols>
  <sheetData>
    <row r="3" spans="1:4" ht="33" customHeight="1">
      <c r="A3" s="273" t="s">
        <v>441</v>
      </c>
      <c r="B3" s="273"/>
      <c r="C3" s="273"/>
      <c r="D3" s="273"/>
    </row>
    <row r="4" spans="1:4" ht="27" customHeight="1">
      <c r="C4" s="274" t="s">
        <v>30</v>
      </c>
      <c r="D4" s="274"/>
    </row>
    <row r="5" spans="1:4" ht="63" customHeight="1">
      <c r="A5" s="73" t="s">
        <v>9</v>
      </c>
      <c r="B5" s="73" t="s">
        <v>442</v>
      </c>
      <c r="C5" s="73" t="s">
        <v>439</v>
      </c>
      <c r="D5" s="73" t="s">
        <v>14</v>
      </c>
    </row>
    <row r="6" spans="1:4" ht="46.5" customHeight="1">
      <c r="A6" s="73"/>
      <c r="B6" s="73" t="s">
        <v>38</v>
      </c>
      <c r="C6" s="223" t="e">
        <f>SUM(C7:C12)</f>
        <v>#REF!</v>
      </c>
      <c r="D6" s="73"/>
    </row>
    <row r="7" spans="1:4" s="72" customFormat="1" ht="42.75" customHeight="1">
      <c r="A7" s="81">
        <v>1</v>
      </c>
      <c r="B7" s="74" t="s">
        <v>0</v>
      </c>
      <c r="C7" s="224">
        <f>'Mau02-VDT'!V12</f>
        <v>0</v>
      </c>
      <c r="D7" s="74"/>
    </row>
    <row r="8" spans="1:4" s="72" customFormat="1" ht="35.1" customHeight="1">
      <c r="A8" s="81">
        <f>+A7+1</f>
        <v>2</v>
      </c>
      <c r="B8" s="74" t="s">
        <v>437</v>
      </c>
      <c r="C8" s="224" t="e">
        <f>#REF!</f>
        <v>#REF!</v>
      </c>
      <c r="D8" s="74"/>
    </row>
    <row r="9" spans="1:4" s="72" customFormat="1" ht="35.1" customHeight="1">
      <c r="A9" s="81">
        <f>+A8+1</f>
        <v>3</v>
      </c>
      <c r="B9" s="74" t="s">
        <v>438</v>
      </c>
      <c r="C9" s="224" t="e">
        <f>#REF!</f>
        <v>#REF!</v>
      </c>
      <c r="D9" s="74"/>
    </row>
    <row r="10" spans="1:4" s="72" customFormat="1" ht="76.5" customHeight="1">
      <c r="A10" s="81">
        <f>+A9+1</f>
        <v>4</v>
      </c>
      <c r="B10" s="74" t="s">
        <v>422</v>
      </c>
      <c r="C10" s="224" t="e">
        <f>#REF!</f>
        <v>#REF!</v>
      </c>
      <c r="D10" s="74"/>
    </row>
    <row r="11" spans="1:4" s="72" customFormat="1" ht="60" customHeight="1">
      <c r="A11" s="81">
        <f>+A10+1</f>
        <v>5</v>
      </c>
      <c r="B11" s="74" t="s">
        <v>436</v>
      </c>
      <c r="C11" s="224" t="e">
        <f>#REF!</f>
        <v>#REF!</v>
      </c>
      <c r="D11" s="74"/>
    </row>
    <row r="12" spans="1:4" s="72" customFormat="1" ht="47.25" customHeight="1">
      <c r="A12" s="81">
        <f>+A11+1</f>
        <v>6</v>
      </c>
      <c r="B12" s="74" t="s">
        <v>440</v>
      </c>
      <c r="C12" s="224" t="e">
        <f>#REF!</f>
        <v>#REF!</v>
      </c>
      <c r="D12" s="74"/>
    </row>
    <row r="14" spans="1:4" ht="59.25" customHeight="1">
      <c r="A14" s="275" t="s">
        <v>443</v>
      </c>
      <c r="B14" s="275"/>
      <c r="C14" s="275"/>
      <c r="D14" s="275"/>
    </row>
  </sheetData>
  <mergeCells count="3">
    <mergeCell ref="A3:D3"/>
    <mergeCell ref="C4:D4"/>
    <mergeCell ref="A14:D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
  <sheetViews>
    <sheetView workbookViewId="0">
      <selection activeCell="B11" sqref="B11"/>
    </sheetView>
  </sheetViews>
  <sheetFormatPr defaultRowHeight="16.5"/>
  <cols>
    <col min="1" max="1" width="7" style="46" customWidth="1"/>
    <col min="2" max="2" width="48.85546875" style="46" customWidth="1"/>
    <col min="3" max="3" width="12.85546875" style="46" customWidth="1"/>
    <col min="4" max="4" width="15.5703125" style="46" customWidth="1"/>
    <col min="5" max="5" width="23" style="46" customWidth="1"/>
    <col min="6" max="16384" width="9.140625" style="46"/>
  </cols>
  <sheetData>
    <row r="2" spans="1:5" ht="27" customHeight="1">
      <c r="A2" s="314" t="s">
        <v>69</v>
      </c>
      <c r="B2" s="314"/>
      <c r="C2" s="314"/>
      <c r="D2" s="314"/>
      <c r="E2" s="314"/>
    </row>
    <row r="3" spans="1:5" ht="30" customHeight="1">
      <c r="C3" s="315" t="s">
        <v>30</v>
      </c>
      <c r="D3" s="315"/>
      <c r="E3" s="315"/>
    </row>
    <row r="4" spans="1:5" ht="66.75" customHeight="1">
      <c r="A4" s="45" t="s">
        <v>9</v>
      </c>
      <c r="B4" s="45" t="s">
        <v>55</v>
      </c>
      <c r="C4" s="45" t="s">
        <v>70</v>
      </c>
      <c r="D4" s="45" t="s">
        <v>71</v>
      </c>
      <c r="E4" s="45" t="s">
        <v>80</v>
      </c>
    </row>
    <row r="5" spans="1:5" ht="25.5" customHeight="1">
      <c r="A5" s="47"/>
      <c r="B5" s="48" t="s">
        <v>38</v>
      </c>
      <c r="C5" s="48"/>
      <c r="D5" s="47"/>
      <c r="E5" s="47"/>
    </row>
    <row r="6" spans="1:5" ht="65.25" customHeight="1">
      <c r="A6" s="49">
        <v>1</v>
      </c>
      <c r="B6" s="2" t="s">
        <v>35</v>
      </c>
      <c r="C6" s="49" t="s">
        <v>72</v>
      </c>
      <c r="D6" s="3">
        <v>10000</v>
      </c>
      <c r="E6" s="47" t="s">
        <v>73</v>
      </c>
    </row>
    <row r="7" spans="1:5" ht="57" customHeight="1">
      <c r="A7" s="49">
        <f>+A6+1</f>
        <v>2</v>
      </c>
      <c r="B7" s="30" t="s">
        <v>42</v>
      </c>
      <c r="C7" s="49" t="s">
        <v>72</v>
      </c>
      <c r="D7" s="3">
        <v>7000</v>
      </c>
      <c r="E7" s="47" t="s">
        <v>74</v>
      </c>
    </row>
    <row r="8" spans="1:5" ht="45" customHeight="1">
      <c r="A8" s="49">
        <f>+A7+1</f>
        <v>3</v>
      </c>
      <c r="B8" s="4" t="s">
        <v>37</v>
      </c>
      <c r="C8" s="49" t="s">
        <v>75</v>
      </c>
      <c r="D8" s="3">
        <v>5000</v>
      </c>
      <c r="E8" s="47" t="s">
        <v>78</v>
      </c>
    </row>
    <row r="9" spans="1:5" ht="45" customHeight="1">
      <c r="A9" s="49">
        <f>+A8+1</f>
        <v>4</v>
      </c>
      <c r="B9" s="4" t="s">
        <v>49</v>
      </c>
      <c r="C9" s="49" t="s">
        <v>76</v>
      </c>
      <c r="D9" s="3">
        <v>100000</v>
      </c>
      <c r="E9" s="47" t="s">
        <v>74</v>
      </c>
    </row>
    <row r="10" spans="1:5" ht="51.75" customHeight="1">
      <c r="A10" s="49">
        <f>+A9+1</f>
        <v>5</v>
      </c>
      <c r="B10" s="44" t="s">
        <v>41</v>
      </c>
      <c r="C10" s="49" t="s">
        <v>76</v>
      </c>
      <c r="D10" s="3">
        <v>60000</v>
      </c>
      <c r="E10" s="47" t="s">
        <v>77</v>
      </c>
    </row>
    <row r="11" spans="1:5" ht="58.5" customHeight="1">
      <c r="A11" s="49">
        <f>+A10+1</f>
        <v>6</v>
      </c>
      <c r="B11" s="30" t="s">
        <v>59</v>
      </c>
      <c r="C11" s="45" t="s">
        <v>79</v>
      </c>
      <c r="D11" s="3">
        <v>6500</v>
      </c>
      <c r="E11" s="50" t="s">
        <v>83</v>
      </c>
    </row>
  </sheetData>
  <mergeCells count="2">
    <mergeCell ref="A2:E2"/>
    <mergeCell ref="C3:E3"/>
  </mergeCells>
  <printOptions horizontalCentered="1"/>
  <pageMargins left="0" right="0"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topLeftCell="A3" zoomScale="85" zoomScaleNormal="85" zoomScaleSheetLayoutView="85" workbookViewId="0">
      <pane xSplit="2" ySplit="2" topLeftCell="C38" activePane="bottomRight" state="frozen"/>
      <selection activeCell="A3" sqref="A3"/>
      <selection pane="topRight" activeCell="C3" sqref="C3"/>
      <selection pane="bottomLeft" activeCell="A5" sqref="A5"/>
      <selection pane="bottomRight" activeCell="F36" sqref="F36"/>
    </sheetView>
  </sheetViews>
  <sheetFormatPr defaultRowHeight="16.5"/>
  <cols>
    <col min="1" max="1" width="7.140625" style="60" customWidth="1"/>
    <col min="2" max="2" width="42.42578125" style="60" customWidth="1"/>
    <col min="3" max="3" width="11.140625" style="60" customWidth="1"/>
    <col min="4" max="4" width="12.42578125" style="60" bestFit="1" customWidth="1"/>
    <col min="5" max="5" width="21.42578125" style="60" customWidth="1"/>
    <col min="6" max="6" width="14.28515625" style="60" customWidth="1"/>
    <col min="7" max="7" width="14.7109375" style="60" customWidth="1"/>
    <col min="8" max="8" width="16" style="60" customWidth="1"/>
    <col min="9" max="9" width="17.28515625" style="60" customWidth="1"/>
    <col min="10" max="10" width="33.5703125" style="60" customWidth="1"/>
    <col min="11" max="11" width="24.28515625" style="60" customWidth="1"/>
    <col min="12" max="16384" width="9.140625" style="60"/>
  </cols>
  <sheetData>
    <row r="1" spans="1:10" ht="41.25" customHeight="1">
      <c r="A1" s="311" t="s">
        <v>136</v>
      </c>
      <c r="B1" s="311"/>
      <c r="C1" s="311"/>
      <c r="D1" s="311"/>
      <c r="E1" s="311"/>
      <c r="F1" s="311"/>
      <c r="G1" s="311"/>
      <c r="H1" s="311"/>
      <c r="I1" s="311"/>
      <c r="J1" s="311"/>
    </row>
    <row r="2" spans="1:10" ht="29.25" customHeight="1">
      <c r="J2" s="112" t="s">
        <v>30</v>
      </c>
    </row>
    <row r="3" spans="1:10" ht="39.75" customHeight="1">
      <c r="A3" s="316" t="s">
        <v>9</v>
      </c>
      <c r="B3" s="316" t="s">
        <v>55</v>
      </c>
      <c r="C3" s="317" t="s">
        <v>82</v>
      </c>
      <c r="D3" s="317" t="s">
        <v>7</v>
      </c>
      <c r="E3" s="319" t="s">
        <v>95</v>
      </c>
      <c r="F3" s="319"/>
      <c r="G3" s="319" t="s">
        <v>125</v>
      </c>
      <c r="H3" s="317" t="s">
        <v>126</v>
      </c>
      <c r="I3" s="317" t="s">
        <v>129</v>
      </c>
      <c r="J3" s="316" t="s">
        <v>14</v>
      </c>
    </row>
    <row r="4" spans="1:10" ht="73.5" customHeight="1">
      <c r="A4" s="316"/>
      <c r="B4" s="316"/>
      <c r="C4" s="318"/>
      <c r="D4" s="318"/>
      <c r="E4" s="108" t="s">
        <v>81</v>
      </c>
      <c r="F4" s="111" t="s">
        <v>56</v>
      </c>
      <c r="G4" s="319"/>
      <c r="H4" s="318"/>
      <c r="I4" s="318"/>
      <c r="J4" s="316"/>
    </row>
    <row r="5" spans="1:10" ht="39" customHeight="1">
      <c r="A5" s="1"/>
      <c r="B5" s="111" t="s">
        <v>38</v>
      </c>
      <c r="C5" s="111"/>
      <c r="D5" s="111"/>
      <c r="E5" s="1"/>
      <c r="F5" s="18" t="e">
        <f>SUM(F6,F9,F17,F21,F28,#REF!,F30,F32,F34,F36,F38,#REF!,F42)</f>
        <v>#REF!</v>
      </c>
      <c r="G5" s="18" t="e">
        <f>SUM(G6,G9,G17,G21,G28,#REF!,G30,G32,G34,G36,G38,#REF!,G42)</f>
        <v>#REF!</v>
      </c>
      <c r="H5" s="18" t="e">
        <f>SUM(H6,H9,H17,H21,H28,#REF!,H30,H32,H34,H36,H38,#REF!,H42)</f>
        <v>#REF!</v>
      </c>
      <c r="I5" s="18" t="e">
        <f>SUM(I6,I9,I17,I21,I28,#REF!,I30,I32,I34,I36,I38,#REF!,I42)</f>
        <v>#REF!</v>
      </c>
      <c r="J5" s="1"/>
    </row>
    <row r="6" spans="1:10" ht="28.5" customHeight="1">
      <c r="A6" s="1"/>
      <c r="B6" s="111" t="s">
        <v>258</v>
      </c>
      <c r="C6" s="111"/>
      <c r="D6" s="111"/>
      <c r="E6" s="1"/>
      <c r="F6" s="18">
        <f>SUM(F7:F8)</f>
        <v>42700</v>
      </c>
      <c r="G6" s="18">
        <f>SUM(G7:G8)</f>
        <v>34500</v>
      </c>
      <c r="H6" s="18">
        <f>SUM(H7:H8)</f>
        <v>33800</v>
      </c>
      <c r="I6" s="18">
        <f>SUM(I7:I8)</f>
        <v>3265</v>
      </c>
      <c r="J6" s="1"/>
    </row>
    <row r="7" spans="1:10" ht="57.75" customHeight="1">
      <c r="A7" s="67">
        <v>1</v>
      </c>
      <c r="B7" s="61" t="s">
        <v>19</v>
      </c>
      <c r="C7" s="110"/>
      <c r="D7" s="12" t="s">
        <v>18</v>
      </c>
      <c r="E7" s="12" t="s">
        <v>33</v>
      </c>
      <c r="F7" s="3">
        <v>26300</v>
      </c>
      <c r="G7" s="3">
        <v>22000</v>
      </c>
      <c r="H7" s="14">
        <v>21300</v>
      </c>
      <c r="I7" s="3">
        <v>2265</v>
      </c>
      <c r="J7" s="2" t="s">
        <v>137</v>
      </c>
    </row>
    <row r="8" spans="1:10" ht="57.75" customHeight="1">
      <c r="A8" s="67">
        <f>+A7+1</f>
        <v>2</v>
      </c>
      <c r="B8" s="61" t="s">
        <v>138</v>
      </c>
      <c r="C8" s="110"/>
      <c r="D8" s="86" t="s">
        <v>29</v>
      </c>
      <c r="E8" s="92" t="s">
        <v>65</v>
      </c>
      <c r="F8" s="87">
        <v>16400</v>
      </c>
      <c r="G8" s="87">
        <v>12500</v>
      </c>
      <c r="H8" s="87">
        <v>12500</v>
      </c>
      <c r="I8" s="3">
        <v>1000</v>
      </c>
      <c r="J8" s="93" t="s">
        <v>139</v>
      </c>
    </row>
    <row r="9" spans="1:10" ht="29.25" customHeight="1">
      <c r="A9" s="111"/>
      <c r="B9" s="111" t="s">
        <v>127</v>
      </c>
      <c r="C9" s="111"/>
      <c r="D9" s="111"/>
      <c r="E9" s="1"/>
      <c r="F9" s="18">
        <f>SUM(F10:F16)</f>
        <v>83545</v>
      </c>
      <c r="G9" s="18">
        <f>SUM(G10:G16)</f>
        <v>55900</v>
      </c>
      <c r="H9" s="18">
        <f>SUM(H10:H16)</f>
        <v>52800</v>
      </c>
      <c r="I9" s="18">
        <f>SUM(I10:I16)</f>
        <v>8354</v>
      </c>
      <c r="J9" s="1"/>
    </row>
    <row r="10" spans="1:10" ht="49.5">
      <c r="A10" s="67">
        <v>1</v>
      </c>
      <c r="B10" s="29" t="s">
        <v>20</v>
      </c>
      <c r="C10" s="110"/>
      <c r="D10" s="12" t="s">
        <v>28</v>
      </c>
      <c r="E10" s="12" t="s">
        <v>34</v>
      </c>
      <c r="F10" s="3">
        <v>20522</v>
      </c>
      <c r="G10" s="3">
        <v>16000</v>
      </c>
      <c r="H10" s="14">
        <f>10000+2900</f>
        <v>12900</v>
      </c>
      <c r="I10" s="3">
        <v>500</v>
      </c>
      <c r="J10" s="2" t="s">
        <v>140</v>
      </c>
    </row>
    <row r="11" spans="1:10" ht="49.5">
      <c r="A11" s="67">
        <f t="shared" ref="A11:A16" si="0">+A10+1</f>
        <v>2</v>
      </c>
      <c r="B11" s="88" t="s">
        <v>117</v>
      </c>
      <c r="C11" s="110"/>
      <c r="D11" s="12" t="s">
        <v>29</v>
      </c>
      <c r="E11" s="110" t="s">
        <v>118</v>
      </c>
      <c r="F11" s="3">
        <v>12500</v>
      </c>
      <c r="G11" s="3">
        <v>9000</v>
      </c>
      <c r="H11" s="14">
        <v>9000</v>
      </c>
      <c r="I11" s="3">
        <v>2749</v>
      </c>
      <c r="J11" s="93" t="s">
        <v>141</v>
      </c>
    </row>
    <row r="12" spans="1:10" ht="58.5" customHeight="1">
      <c r="A12" s="67">
        <f t="shared" si="0"/>
        <v>3</v>
      </c>
      <c r="B12" s="61" t="s">
        <v>119</v>
      </c>
      <c r="C12" s="110"/>
      <c r="D12" s="86" t="s">
        <v>28</v>
      </c>
      <c r="E12" s="92" t="s">
        <v>120</v>
      </c>
      <c r="F12" s="87">
        <v>11398</v>
      </c>
      <c r="G12" s="87">
        <v>8000</v>
      </c>
      <c r="H12" s="87">
        <v>8000</v>
      </c>
      <c r="I12" s="3">
        <v>1300</v>
      </c>
      <c r="J12" s="93" t="s">
        <v>164</v>
      </c>
    </row>
    <row r="13" spans="1:10" s="69" customFormat="1" ht="48" customHeight="1">
      <c r="A13" s="118">
        <f t="shared" si="0"/>
        <v>4</v>
      </c>
      <c r="B13" s="88" t="s">
        <v>111</v>
      </c>
      <c r="C13" s="110" t="s">
        <v>2</v>
      </c>
      <c r="D13" s="12" t="s">
        <v>28</v>
      </c>
      <c r="E13" s="110" t="s">
        <v>112</v>
      </c>
      <c r="F13" s="3">
        <v>14982</v>
      </c>
      <c r="G13" s="3">
        <v>11000</v>
      </c>
      <c r="H13" s="3">
        <v>11000</v>
      </c>
      <c r="I13" s="3">
        <v>1500</v>
      </c>
      <c r="J13" s="37"/>
    </row>
    <row r="14" spans="1:10" s="69" customFormat="1" ht="42.75" customHeight="1">
      <c r="A14" s="118">
        <f t="shared" si="0"/>
        <v>5</v>
      </c>
      <c r="B14" s="88" t="s">
        <v>113</v>
      </c>
      <c r="C14" s="110" t="s">
        <v>2</v>
      </c>
      <c r="D14" s="12" t="s">
        <v>28</v>
      </c>
      <c r="E14" s="110" t="s">
        <v>114</v>
      </c>
      <c r="F14" s="3">
        <v>4232</v>
      </c>
      <c r="G14" s="3">
        <v>2700</v>
      </c>
      <c r="H14" s="3">
        <v>2700</v>
      </c>
      <c r="I14" s="3">
        <v>600</v>
      </c>
      <c r="J14" s="37"/>
    </row>
    <row r="15" spans="1:10" s="69" customFormat="1" ht="45" customHeight="1">
      <c r="A15" s="118">
        <f t="shared" si="0"/>
        <v>6</v>
      </c>
      <c r="B15" s="88" t="s">
        <v>115</v>
      </c>
      <c r="C15" s="110" t="s">
        <v>85</v>
      </c>
      <c r="D15" s="12" t="s">
        <v>28</v>
      </c>
      <c r="E15" s="110" t="s">
        <v>116</v>
      </c>
      <c r="F15" s="3">
        <v>9916</v>
      </c>
      <c r="G15" s="3">
        <v>2500</v>
      </c>
      <c r="H15" s="14">
        <v>2500</v>
      </c>
      <c r="I15" s="3">
        <v>1500</v>
      </c>
      <c r="J15" s="37"/>
    </row>
    <row r="16" spans="1:10" ht="42" customHeight="1">
      <c r="A16" s="118">
        <f t="shared" si="0"/>
        <v>7</v>
      </c>
      <c r="B16" s="114" t="s">
        <v>251</v>
      </c>
      <c r="C16" s="110"/>
      <c r="D16" s="86"/>
      <c r="E16" s="64" t="s">
        <v>252</v>
      </c>
      <c r="F16" s="115">
        <v>9995</v>
      </c>
      <c r="G16" s="115">
        <v>6700</v>
      </c>
      <c r="H16" s="115">
        <v>6700</v>
      </c>
      <c r="I16" s="3">
        <v>205</v>
      </c>
      <c r="J16" s="93"/>
    </row>
    <row r="17" spans="1:11" ht="25.5" customHeight="1">
      <c r="A17" s="1"/>
      <c r="B17" s="111" t="s">
        <v>130</v>
      </c>
      <c r="C17" s="111"/>
      <c r="D17" s="111"/>
      <c r="E17" s="1"/>
      <c r="F17" s="18">
        <f>SUM(F18:F20)</f>
        <v>22464</v>
      </c>
      <c r="G17" s="18">
        <f>SUM(G18:G20)</f>
        <v>13300</v>
      </c>
      <c r="H17" s="18">
        <f>SUM(H18:H20)</f>
        <v>12500</v>
      </c>
      <c r="I17" s="18">
        <f>SUM(I18:I20)</f>
        <v>5960</v>
      </c>
      <c r="J17" s="1"/>
    </row>
    <row r="18" spans="1:11" s="95" customFormat="1" ht="87.75" customHeight="1">
      <c r="A18" s="110">
        <v>1</v>
      </c>
      <c r="B18" s="88" t="s">
        <v>94</v>
      </c>
      <c r="C18" s="110"/>
      <c r="D18" s="13" t="s">
        <v>29</v>
      </c>
      <c r="E18" s="12" t="s">
        <v>109</v>
      </c>
      <c r="F18" s="3">
        <v>10729</v>
      </c>
      <c r="G18" s="3">
        <v>5800</v>
      </c>
      <c r="H18" s="14">
        <v>5000</v>
      </c>
      <c r="I18" s="3">
        <v>1300</v>
      </c>
      <c r="J18" s="10" t="s">
        <v>142</v>
      </c>
    </row>
    <row r="19" spans="1:11" s="95" customFormat="1" ht="46.5" customHeight="1">
      <c r="A19" s="110">
        <f>+A18+1</f>
        <v>2</v>
      </c>
      <c r="B19" s="88" t="s">
        <v>48</v>
      </c>
      <c r="C19" s="110" t="s">
        <v>165</v>
      </c>
      <c r="D19" s="13" t="s">
        <v>28</v>
      </c>
      <c r="E19" s="12" t="s">
        <v>60</v>
      </c>
      <c r="F19" s="3">
        <v>5670</v>
      </c>
      <c r="G19" s="3">
        <v>3500</v>
      </c>
      <c r="H19" s="14">
        <v>3500</v>
      </c>
      <c r="I19" s="3">
        <v>2160</v>
      </c>
      <c r="J19" s="93" t="s">
        <v>166</v>
      </c>
    </row>
    <row r="20" spans="1:11" s="95" customFormat="1" ht="49.5" customHeight="1">
      <c r="A20" s="110">
        <f>+A19+1</f>
        <v>3</v>
      </c>
      <c r="B20" s="88" t="s">
        <v>47</v>
      </c>
      <c r="C20" s="110" t="s">
        <v>1</v>
      </c>
      <c r="D20" s="13" t="s">
        <v>29</v>
      </c>
      <c r="E20" s="12" t="s">
        <v>63</v>
      </c>
      <c r="F20" s="3">
        <v>6065</v>
      </c>
      <c r="G20" s="3">
        <v>4000</v>
      </c>
      <c r="H20" s="14">
        <v>4000</v>
      </c>
      <c r="I20" s="3">
        <v>2500</v>
      </c>
      <c r="J20" s="93" t="s">
        <v>166</v>
      </c>
    </row>
    <row r="21" spans="1:11" ht="29.25" customHeight="1">
      <c r="A21" s="67"/>
      <c r="B21" s="111" t="s">
        <v>131</v>
      </c>
      <c r="C21" s="110"/>
      <c r="D21" s="110"/>
      <c r="E21" s="110"/>
      <c r="F21" s="18">
        <f>SUM(F22:F27)</f>
        <v>54708</v>
      </c>
      <c r="G21" s="18">
        <f>SUM(G22:G27)</f>
        <v>36300</v>
      </c>
      <c r="H21" s="18">
        <f>SUM(H22:H27)</f>
        <v>35300</v>
      </c>
      <c r="I21" s="18">
        <f>SUM(I22:I27)</f>
        <v>4797</v>
      </c>
      <c r="J21" s="2"/>
    </row>
    <row r="22" spans="1:11" ht="49.5">
      <c r="A22" s="67">
        <v>1</v>
      </c>
      <c r="B22" s="44" t="s">
        <v>39</v>
      </c>
      <c r="C22" s="51"/>
      <c r="D22" s="12" t="s">
        <v>28</v>
      </c>
      <c r="E22" s="24" t="s">
        <v>66</v>
      </c>
      <c r="F22" s="3">
        <v>14205</v>
      </c>
      <c r="G22" s="3">
        <v>11000</v>
      </c>
      <c r="H22" s="3">
        <v>10000</v>
      </c>
      <c r="I22" s="14">
        <v>700</v>
      </c>
      <c r="J22" s="10" t="s">
        <v>143</v>
      </c>
    </row>
    <row r="23" spans="1:11" ht="49.5">
      <c r="A23" s="67">
        <v>2</v>
      </c>
      <c r="B23" s="88" t="s">
        <v>123</v>
      </c>
      <c r="C23" s="110"/>
      <c r="D23" s="12" t="s">
        <v>29</v>
      </c>
      <c r="E23" s="110" t="s">
        <v>124</v>
      </c>
      <c r="F23" s="3">
        <v>11497</v>
      </c>
      <c r="G23" s="3">
        <v>8100</v>
      </c>
      <c r="H23" s="3">
        <v>8100</v>
      </c>
      <c r="I23" s="3">
        <v>1400</v>
      </c>
      <c r="J23" s="93" t="s">
        <v>144</v>
      </c>
    </row>
    <row r="24" spans="1:11" ht="33">
      <c r="A24" s="110">
        <v>3</v>
      </c>
      <c r="B24" s="88" t="s">
        <v>145</v>
      </c>
      <c r="C24" s="96"/>
      <c r="D24" s="2" t="s">
        <v>29</v>
      </c>
      <c r="E24" s="110" t="s">
        <v>146</v>
      </c>
      <c r="F24" s="3">
        <v>6900</v>
      </c>
      <c r="G24" s="3">
        <v>3600</v>
      </c>
      <c r="H24" s="3">
        <v>3600</v>
      </c>
      <c r="I24" s="3">
        <v>320</v>
      </c>
      <c r="J24" s="90" t="s">
        <v>147</v>
      </c>
      <c r="K24" s="90"/>
    </row>
    <row r="25" spans="1:11" s="69" customFormat="1" ht="48" customHeight="1">
      <c r="A25" s="118"/>
      <c r="B25" s="88" t="s">
        <v>121</v>
      </c>
      <c r="C25" s="71"/>
      <c r="D25" s="12" t="s">
        <v>28</v>
      </c>
      <c r="E25" s="110" t="s">
        <v>122</v>
      </c>
      <c r="F25" s="3">
        <v>8479</v>
      </c>
      <c r="G25" s="3">
        <v>5600</v>
      </c>
      <c r="H25" s="3">
        <v>5600</v>
      </c>
      <c r="I25" s="3">
        <v>1300</v>
      </c>
      <c r="J25" s="37"/>
    </row>
    <row r="26" spans="1:11" s="69" customFormat="1" ht="48" customHeight="1">
      <c r="A26" s="118"/>
      <c r="B26" s="114" t="s">
        <v>259</v>
      </c>
      <c r="C26" s="71"/>
      <c r="D26" s="12"/>
      <c r="E26" s="64" t="s">
        <v>261</v>
      </c>
      <c r="F26" s="115">
        <v>6627</v>
      </c>
      <c r="G26" s="117">
        <v>4000</v>
      </c>
      <c r="H26" s="117">
        <v>4000</v>
      </c>
      <c r="I26" s="117">
        <v>300</v>
      </c>
      <c r="J26" s="37"/>
    </row>
    <row r="27" spans="1:11" s="69" customFormat="1" ht="48" customHeight="1">
      <c r="A27" s="118"/>
      <c r="B27" s="114" t="s">
        <v>260</v>
      </c>
      <c r="C27" s="71"/>
      <c r="D27" s="12"/>
      <c r="E27" s="64" t="s">
        <v>262</v>
      </c>
      <c r="F27" s="115">
        <v>7000</v>
      </c>
      <c r="G27" s="117">
        <v>4000</v>
      </c>
      <c r="H27" s="117">
        <v>4000</v>
      </c>
      <c r="I27" s="117">
        <v>777</v>
      </c>
      <c r="J27" s="37"/>
    </row>
    <row r="28" spans="1:11" ht="29.25" customHeight="1">
      <c r="A28" s="67"/>
      <c r="B28" s="111" t="s">
        <v>133</v>
      </c>
      <c r="C28" s="110"/>
      <c r="D28" s="110"/>
      <c r="E28" s="110"/>
      <c r="F28" s="18">
        <f>SUM(F29)</f>
        <v>8596</v>
      </c>
      <c r="G28" s="18">
        <f>SUM(G29)</f>
        <v>6000</v>
      </c>
      <c r="H28" s="18">
        <f>SUM(H29)</f>
        <v>6000</v>
      </c>
      <c r="I28" s="18">
        <f>SUM(I29)</f>
        <v>700</v>
      </c>
      <c r="J28" s="2"/>
    </row>
    <row r="29" spans="1:11" ht="49.5">
      <c r="A29" s="67"/>
      <c r="B29" s="88" t="s">
        <v>106</v>
      </c>
      <c r="C29" s="110"/>
      <c r="D29" s="12" t="s">
        <v>28</v>
      </c>
      <c r="E29" s="110" t="s">
        <v>107</v>
      </c>
      <c r="F29" s="3">
        <v>8596</v>
      </c>
      <c r="G29" s="3">
        <v>6000</v>
      </c>
      <c r="H29" s="3">
        <v>6000</v>
      </c>
      <c r="I29" s="3">
        <v>700</v>
      </c>
      <c r="J29" s="93" t="s">
        <v>148</v>
      </c>
    </row>
    <row r="30" spans="1:11" ht="55.5" customHeight="1">
      <c r="A30" s="67"/>
      <c r="B30" s="108" t="s">
        <v>149</v>
      </c>
      <c r="C30" s="110"/>
      <c r="D30" s="110"/>
      <c r="E30" s="110"/>
      <c r="F30" s="18">
        <f>SUM(F31)</f>
        <v>132202</v>
      </c>
      <c r="G30" s="18">
        <f>SUM(G31)</f>
        <v>38200</v>
      </c>
      <c r="H30" s="18">
        <f>SUM(H31)</f>
        <v>38200</v>
      </c>
      <c r="I30" s="18">
        <f>SUM(I31)</f>
        <v>4000</v>
      </c>
      <c r="J30" s="2"/>
    </row>
    <row r="31" spans="1:11" s="138" customFormat="1" ht="68.25" customHeight="1">
      <c r="A31" s="132">
        <v>1</v>
      </c>
      <c r="B31" s="133" t="s">
        <v>150</v>
      </c>
      <c r="C31" s="134"/>
      <c r="D31" s="135" t="s">
        <v>151</v>
      </c>
      <c r="E31" s="132" t="s">
        <v>152</v>
      </c>
      <c r="F31" s="136">
        <v>132202</v>
      </c>
      <c r="G31" s="136">
        <v>38200</v>
      </c>
      <c r="H31" s="136">
        <v>38200</v>
      </c>
      <c r="I31" s="136">
        <v>4000</v>
      </c>
      <c r="J31" s="137" t="s">
        <v>276</v>
      </c>
    </row>
    <row r="32" spans="1:11" ht="31.5" customHeight="1">
      <c r="A32" s="67"/>
      <c r="B32" s="108" t="s">
        <v>153</v>
      </c>
      <c r="C32" s="110"/>
      <c r="D32" s="110"/>
      <c r="E32" s="110"/>
      <c r="F32" s="18">
        <f>SUM(F33)</f>
        <v>968000</v>
      </c>
      <c r="G32" s="18">
        <f>SUM(G33)</f>
        <v>364015</v>
      </c>
      <c r="H32" s="18">
        <f>SUM(H33)</f>
        <v>196415</v>
      </c>
      <c r="I32" s="18">
        <f>SUM(I33)</f>
        <v>145000</v>
      </c>
      <c r="J32" s="2"/>
    </row>
    <row r="33" spans="1:11" s="95" customFormat="1" ht="66">
      <c r="A33" s="110">
        <v>1</v>
      </c>
      <c r="B33" s="29" t="s">
        <v>21</v>
      </c>
      <c r="C33" s="110"/>
      <c r="D33" s="110" t="s">
        <v>22</v>
      </c>
      <c r="E33" s="110" t="s">
        <v>23</v>
      </c>
      <c r="F33" s="3">
        <v>968000</v>
      </c>
      <c r="G33" s="3">
        <v>364015</v>
      </c>
      <c r="H33" s="97">
        <v>196415</v>
      </c>
      <c r="I33" s="97">
        <v>145000</v>
      </c>
      <c r="J33" s="10" t="s">
        <v>154</v>
      </c>
    </row>
    <row r="34" spans="1:11" ht="54" customHeight="1">
      <c r="A34" s="67"/>
      <c r="B34" s="108" t="s">
        <v>155</v>
      </c>
      <c r="C34" s="110"/>
      <c r="D34" s="110"/>
      <c r="E34" s="110"/>
      <c r="F34" s="18">
        <f>SUM(F35)</f>
        <v>19600</v>
      </c>
      <c r="G34" s="18">
        <f>SUM(G35)</f>
        <v>15000</v>
      </c>
      <c r="H34" s="18">
        <f>SUM(H35)</f>
        <v>10000</v>
      </c>
      <c r="I34" s="18">
        <f>SUM(I35)</f>
        <v>2500</v>
      </c>
      <c r="J34" s="2"/>
    </row>
    <row r="35" spans="1:11" s="142" customFormat="1" ht="66">
      <c r="A35" s="139">
        <f>+A34+1</f>
        <v>1</v>
      </c>
      <c r="B35" s="140" t="s">
        <v>46</v>
      </c>
      <c r="C35" s="134"/>
      <c r="D35" s="135" t="s">
        <v>29</v>
      </c>
      <c r="E35" s="141" t="s">
        <v>67</v>
      </c>
      <c r="F35" s="136">
        <v>19600</v>
      </c>
      <c r="G35" s="136">
        <v>15000</v>
      </c>
      <c r="H35" s="136">
        <v>10000</v>
      </c>
      <c r="I35" s="136">
        <v>2500</v>
      </c>
      <c r="J35" s="137" t="s">
        <v>156</v>
      </c>
    </row>
    <row r="36" spans="1:11" ht="51" customHeight="1">
      <c r="A36" s="67"/>
      <c r="B36" s="108" t="s">
        <v>157</v>
      </c>
      <c r="C36" s="110"/>
      <c r="D36" s="110"/>
      <c r="E36" s="110"/>
      <c r="F36" s="18">
        <f>SUM(F37)</f>
        <v>310759</v>
      </c>
      <c r="G36" s="18">
        <f>SUM(G37)</f>
        <v>14000</v>
      </c>
      <c r="H36" s="18">
        <f>SUM(H37)</f>
        <v>14000</v>
      </c>
      <c r="I36" s="18">
        <f>SUM(I37)</f>
        <v>14000</v>
      </c>
      <c r="J36" s="2"/>
    </row>
    <row r="37" spans="1:11" s="152" customFormat="1" ht="66">
      <c r="A37" s="150"/>
      <c r="B37" s="133" t="s">
        <v>84</v>
      </c>
      <c r="C37" s="134"/>
      <c r="D37" s="135" t="s">
        <v>28</v>
      </c>
      <c r="E37" s="132" t="s">
        <v>64</v>
      </c>
      <c r="F37" s="136">
        <v>310759</v>
      </c>
      <c r="G37" s="136">
        <v>14000</v>
      </c>
      <c r="H37" s="136">
        <v>14000</v>
      </c>
      <c r="I37" s="136">
        <v>14000</v>
      </c>
      <c r="J37" s="137" t="s">
        <v>158</v>
      </c>
      <c r="K37" s="151" t="s">
        <v>159</v>
      </c>
    </row>
    <row r="38" spans="1:11" ht="31.5" customHeight="1">
      <c r="A38" s="67"/>
      <c r="B38" s="108" t="s">
        <v>160</v>
      </c>
      <c r="C38" s="110"/>
      <c r="D38" s="110"/>
      <c r="E38" s="110"/>
      <c r="F38" s="18">
        <f>SUM(F39:F41)</f>
        <v>331026</v>
      </c>
      <c r="G38" s="18">
        <f>SUM(G39:G41)</f>
        <v>342000</v>
      </c>
      <c r="H38" s="18">
        <f>SUM(H39:H41)</f>
        <v>268000</v>
      </c>
      <c r="I38" s="18">
        <f>SUM(I39:I41)</f>
        <v>130000</v>
      </c>
      <c r="J38" s="2"/>
    </row>
    <row r="39" spans="1:11" s="5" customFormat="1" ht="62.25" customHeight="1">
      <c r="A39" s="110">
        <v>1</v>
      </c>
      <c r="B39" s="2" t="s">
        <v>86</v>
      </c>
      <c r="C39" s="110"/>
      <c r="D39" s="13" t="s">
        <v>134</v>
      </c>
      <c r="E39" s="110" t="s">
        <v>135</v>
      </c>
      <c r="F39" s="3">
        <v>182263</v>
      </c>
      <c r="G39" s="3">
        <v>160000</v>
      </c>
      <c r="H39" s="3">
        <v>150000</v>
      </c>
      <c r="I39" s="3">
        <v>10000</v>
      </c>
      <c r="J39" s="10" t="s">
        <v>161</v>
      </c>
      <c r="K39" s="84" t="s">
        <v>162</v>
      </c>
    </row>
    <row r="40" spans="1:11" s="5" customFormat="1" ht="77.25" customHeight="1">
      <c r="A40" s="128">
        <f>+A39+1</f>
        <v>2</v>
      </c>
      <c r="B40" s="114" t="s">
        <v>265</v>
      </c>
      <c r="C40" s="2"/>
      <c r="D40" s="12"/>
      <c r="E40" s="89" t="s">
        <v>110</v>
      </c>
      <c r="F40" s="3"/>
      <c r="G40" s="117">
        <v>64000</v>
      </c>
      <c r="H40" s="35">
        <v>0</v>
      </c>
      <c r="I40" s="52">
        <v>90000</v>
      </c>
      <c r="J40" s="2" t="s">
        <v>273</v>
      </c>
      <c r="K40" s="129"/>
    </row>
    <row r="41" spans="1:11" s="5" customFormat="1" ht="84" customHeight="1">
      <c r="A41" s="110">
        <f>+A39+1</f>
        <v>2</v>
      </c>
      <c r="B41" s="2" t="s">
        <v>87</v>
      </c>
      <c r="C41" s="110"/>
      <c r="D41" s="13" t="s">
        <v>134</v>
      </c>
      <c r="E41" s="110" t="s">
        <v>189</v>
      </c>
      <c r="F41" s="3">
        <v>148763</v>
      </c>
      <c r="G41" s="3">
        <v>118000</v>
      </c>
      <c r="H41" s="3">
        <v>118000</v>
      </c>
      <c r="I41" s="3">
        <v>30000</v>
      </c>
      <c r="J41" s="10" t="s">
        <v>163</v>
      </c>
    </row>
    <row r="42" spans="1:11" ht="31.5" customHeight="1">
      <c r="A42" s="67"/>
      <c r="B42" s="108" t="s">
        <v>219</v>
      </c>
      <c r="C42" s="110"/>
      <c r="D42" s="110"/>
      <c r="E42" s="110"/>
      <c r="F42" s="18">
        <f>SUM(F43:F48)</f>
        <v>1599528</v>
      </c>
      <c r="G42" s="18">
        <f>SUM(G43:G48)</f>
        <v>205923</v>
      </c>
      <c r="H42" s="18">
        <f>SUM(H43:H48)</f>
        <v>204223</v>
      </c>
      <c r="I42" s="18">
        <f>SUM(I43:I48)</f>
        <v>73470</v>
      </c>
      <c r="J42" s="2"/>
    </row>
    <row r="43" spans="1:11" s="138" customFormat="1" ht="62.25" customHeight="1">
      <c r="A43" s="132">
        <v>1</v>
      </c>
      <c r="B43" s="153" t="s">
        <v>220</v>
      </c>
      <c r="C43" s="132"/>
      <c r="D43" s="148"/>
      <c r="E43" s="154" t="s">
        <v>221</v>
      </c>
      <c r="F43" s="155">
        <v>1417306</v>
      </c>
      <c r="G43" s="156">
        <v>165923</v>
      </c>
      <c r="H43" s="156">
        <v>165923</v>
      </c>
      <c r="I43" s="136">
        <v>57000</v>
      </c>
      <c r="J43" s="137" t="s">
        <v>222</v>
      </c>
      <c r="K43" s="147"/>
    </row>
    <row r="44" spans="1:11" s="138" customFormat="1" ht="72.75" customHeight="1">
      <c r="A44" s="132">
        <f>+A43+1</f>
        <v>2</v>
      </c>
      <c r="B44" s="143" t="s">
        <v>96</v>
      </c>
      <c r="C44" s="132"/>
      <c r="D44" s="144" t="s">
        <v>26</v>
      </c>
      <c r="E44" s="144" t="s">
        <v>105</v>
      </c>
      <c r="F44" s="145">
        <v>65482</v>
      </c>
      <c r="G44" s="136">
        <v>10000</v>
      </c>
      <c r="H44" s="146"/>
      <c r="I44" s="146">
        <v>5482</v>
      </c>
      <c r="J44" s="137" t="s">
        <v>223</v>
      </c>
      <c r="K44" s="147"/>
    </row>
    <row r="45" spans="1:11" s="138" customFormat="1" ht="62.25" customHeight="1">
      <c r="A45" s="132">
        <f>+A44+1</f>
        <v>3</v>
      </c>
      <c r="B45" s="143" t="s">
        <v>224</v>
      </c>
      <c r="C45" s="134" t="s">
        <v>225</v>
      </c>
      <c r="D45" s="148" t="s">
        <v>226</v>
      </c>
      <c r="E45" s="132" t="s">
        <v>227</v>
      </c>
      <c r="F45" s="136">
        <v>67531</v>
      </c>
      <c r="G45" s="146">
        <v>0</v>
      </c>
      <c r="H45" s="146">
        <v>6500</v>
      </c>
      <c r="I45" s="146">
        <v>2588</v>
      </c>
      <c r="J45" s="149" t="s">
        <v>228</v>
      </c>
      <c r="K45" s="147"/>
    </row>
    <row r="46" spans="1:11" s="138" customFormat="1" ht="62.25" customHeight="1">
      <c r="A46" s="132">
        <f>+A45+1</f>
        <v>4</v>
      </c>
      <c r="B46" s="149" t="s">
        <v>36</v>
      </c>
      <c r="C46" s="132"/>
      <c r="D46" s="135" t="s">
        <v>28</v>
      </c>
      <c r="E46" s="132" t="s">
        <v>40</v>
      </c>
      <c r="F46" s="136">
        <v>14737</v>
      </c>
      <c r="G46" s="136">
        <v>13000</v>
      </c>
      <c r="H46" s="136">
        <v>13000</v>
      </c>
      <c r="I46" s="146">
        <v>1000</v>
      </c>
      <c r="J46" s="149"/>
      <c r="K46" s="157"/>
    </row>
    <row r="47" spans="1:11" s="138" customFormat="1" ht="62.25" customHeight="1">
      <c r="A47" s="132">
        <f>+A46+1</f>
        <v>5</v>
      </c>
      <c r="B47" s="158" t="s">
        <v>253</v>
      </c>
      <c r="C47" s="132"/>
      <c r="D47" s="148"/>
      <c r="E47" s="159" t="s">
        <v>254</v>
      </c>
      <c r="F47" s="160">
        <v>13737</v>
      </c>
      <c r="G47" s="161">
        <v>10000</v>
      </c>
      <c r="H47" s="161">
        <v>10000</v>
      </c>
      <c r="I47" s="136">
        <v>3000</v>
      </c>
      <c r="J47" s="137"/>
      <c r="K47" s="157"/>
    </row>
    <row r="48" spans="1:11" s="142" customFormat="1" ht="119.25" customHeight="1">
      <c r="A48" s="132">
        <f>+A47+1</f>
        <v>6</v>
      </c>
      <c r="B48" s="162" t="s">
        <v>255</v>
      </c>
      <c r="C48" s="163"/>
      <c r="D48" s="164"/>
      <c r="E48" s="159" t="s">
        <v>256</v>
      </c>
      <c r="F48" s="160">
        <v>20735</v>
      </c>
      <c r="G48" s="161">
        <v>7000</v>
      </c>
      <c r="H48" s="161">
        <v>8800</v>
      </c>
      <c r="I48" s="136">
        <v>4400</v>
      </c>
      <c r="J48" s="165"/>
    </row>
  </sheetData>
  <mergeCells count="10">
    <mergeCell ref="A1:J1"/>
    <mergeCell ref="A3:A4"/>
    <mergeCell ref="B3:B4"/>
    <mergeCell ref="C3:C4"/>
    <mergeCell ref="D3:D4"/>
    <mergeCell ref="E3:F3"/>
    <mergeCell ref="G3:G4"/>
    <mergeCell ref="H3:H4"/>
    <mergeCell ref="I3:I4"/>
    <mergeCell ref="J3:J4"/>
  </mergeCells>
  <printOptions horizontalCentered="1"/>
  <pageMargins left="0" right="0" top="0.75" bottom="0.75" header="0.3" footer="0.3"/>
  <pageSetup paperSize="9" scale="75" orientation="landscape" r:id="rId1"/>
  <headerFooter>
    <oddFooter>&amp;C&amp;"Times New Roman,Regular"&amp;P/&amp;N</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view="pageBreakPreview" topLeftCell="A4" zoomScale="85" zoomScaleSheetLayoutView="85" workbookViewId="0">
      <selection activeCell="B7" sqref="B7:I7"/>
    </sheetView>
  </sheetViews>
  <sheetFormatPr defaultRowHeight="18"/>
  <cols>
    <col min="1" max="1" width="5.85546875" style="69" bestFit="1" customWidth="1"/>
    <col min="2" max="2" width="61.5703125" style="69" customWidth="1"/>
    <col min="3" max="3" width="11.28515625" style="69" customWidth="1"/>
    <col min="4" max="4" width="14.28515625" style="69" customWidth="1"/>
    <col min="5" max="5" width="21.85546875" style="69" customWidth="1"/>
    <col min="6" max="6" width="12.5703125" style="69" customWidth="1"/>
    <col min="7" max="7" width="13.5703125" style="69" customWidth="1"/>
    <col min="8" max="8" width="14.7109375" style="69" customWidth="1"/>
    <col min="9" max="9" width="31.42578125" style="69" customWidth="1"/>
    <col min="10" max="16384" width="9.140625" style="69"/>
  </cols>
  <sheetData>
    <row r="1" spans="1:10" ht="33" customHeight="1">
      <c r="A1" s="321" t="s">
        <v>167</v>
      </c>
      <c r="B1" s="321"/>
      <c r="C1" s="321"/>
      <c r="D1" s="321"/>
      <c r="E1" s="321"/>
      <c r="F1" s="321"/>
      <c r="G1" s="321"/>
      <c r="H1" s="321"/>
      <c r="I1" s="321"/>
    </row>
    <row r="2" spans="1:10" ht="33" customHeight="1">
      <c r="A2" s="66"/>
      <c r="B2" s="66"/>
      <c r="C2" s="66"/>
      <c r="D2" s="66"/>
      <c r="E2" s="66"/>
      <c r="F2" s="66"/>
      <c r="G2" s="66"/>
      <c r="H2" s="66"/>
      <c r="I2" s="116" t="s">
        <v>30</v>
      </c>
    </row>
    <row r="3" spans="1:10" ht="55.5" customHeight="1">
      <c r="A3" s="320" t="s">
        <v>9</v>
      </c>
      <c r="B3" s="320" t="s">
        <v>55</v>
      </c>
      <c r="C3" s="309" t="s">
        <v>82</v>
      </c>
      <c r="D3" s="309" t="s">
        <v>7</v>
      </c>
      <c r="E3" s="309" t="s">
        <v>95</v>
      </c>
      <c r="F3" s="309"/>
      <c r="G3" s="309" t="s">
        <v>168</v>
      </c>
      <c r="H3" s="309" t="s">
        <v>212</v>
      </c>
      <c r="I3" s="320" t="s">
        <v>14</v>
      </c>
      <c r="J3" s="63"/>
    </row>
    <row r="4" spans="1:10" ht="81" customHeight="1">
      <c r="A4" s="320"/>
      <c r="B4" s="320"/>
      <c r="C4" s="309"/>
      <c r="D4" s="309"/>
      <c r="E4" s="109" t="s">
        <v>81</v>
      </c>
      <c r="F4" s="113" t="s">
        <v>56</v>
      </c>
      <c r="G4" s="309"/>
      <c r="H4" s="309"/>
      <c r="I4" s="320"/>
      <c r="J4" s="63"/>
    </row>
    <row r="5" spans="1:10" ht="41.25" customHeight="1">
      <c r="A5" s="113"/>
      <c r="B5" s="113" t="s">
        <v>38</v>
      </c>
      <c r="C5" s="109"/>
      <c r="D5" s="109"/>
      <c r="E5" s="109"/>
      <c r="F5" s="121">
        <f>SUM(F6,F9,F16,F18,F20,F25,F35,F50,F54,F56)</f>
        <v>737495</v>
      </c>
      <c r="G5" s="121">
        <f>SUM(G6,G9,G16,G18,G20,G25,G35,G50,G54,G56)</f>
        <v>436754</v>
      </c>
      <c r="H5" s="121">
        <f>SUM(H6,H9,H16,H18,H20,H25,H35,H50,H54,H56)</f>
        <v>425004</v>
      </c>
      <c r="I5" s="113"/>
      <c r="J5" s="63"/>
    </row>
    <row r="6" spans="1:10" ht="30" customHeight="1">
      <c r="A6" s="113"/>
      <c r="B6" s="111" t="s">
        <v>231</v>
      </c>
      <c r="C6" s="111"/>
      <c r="D6" s="111"/>
      <c r="E6" s="1"/>
      <c r="F6" s="94">
        <f>SUM(F7:F8)</f>
        <v>29234</v>
      </c>
      <c r="G6" s="94">
        <f>SUM(G7:G8)</f>
        <v>27700</v>
      </c>
      <c r="H6" s="94">
        <f>SUM(H7:H8)</f>
        <v>27700</v>
      </c>
      <c r="I6" s="1"/>
      <c r="J6" s="63"/>
    </row>
    <row r="7" spans="1:10" s="95" customFormat="1" ht="68.25" customHeight="1">
      <c r="A7" s="11"/>
      <c r="B7" s="2" t="s">
        <v>229</v>
      </c>
      <c r="C7" s="110" t="s">
        <v>3</v>
      </c>
      <c r="D7" s="2"/>
      <c r="E7" s="12"/>
      <c r="F7" s="3">
        <v>15000</v>
      </c>
      <c r="G7" s="3">
        <v>15000</v>
      </c>
      <c r="H7" s="97">
        <v>15000</v>
      </c>
      <c r="I7" s="88"/>
      <c r="J7" s="99"/>
    </row>
    <row r="8" spans="1:10" s="152" customFormat="1" ht="68.25" customHeight="1">
      <c r="A8" s="166"/>
      <c r="B8" s="153" t="s">
        <v>230</v>
      </c>
      <c r="C8" s="132" t="s">
        <v>24</v>
      </c>
      <c r="D8" s="153"/>
      <c r="E8" s="135" t="s">
        <v>232</v>
      </c>
      <c r="F8" s="136">
        <v>14234</v>
      </c>
      <c r="G8" s="136">
        <v>12700</v>
      </c>
      <c r="H8" s="167">
        <v>12700</v>
      </c>
      <c r="I8" s="149"/>
      <c r="J8" s="168"/>
    </row>
    <row r="9" spans="1:10" ht="30" customHeight="1">
      <c r="A9" s="113"/>
      <c r="B9" s="111" t="s">
        <v>233</v>
      </c>
      <c r="C9" s="111"/>
      <c r="D9" s="111"/>
      <c r="E9" s="1"/>
      <c r="F9" s="94">
        <f>SUM(F10:F15)</f>
        <v>272102</v>
      </c>
      <c r="G9" s="94">
        <f>SUM(G10:G15)</f>
        <v>150000</v>
      </c>
      <c r="H9" s="94">
        <f>SUM(H10:H15)</f>
        <v>158000</v>
      </c>
      <c r="I9" s="1"/>
      <c r="J9" s="63"/>
    </row>
    <row r="10" spans="1:10" s="182" customFormat="1" ht="68.25" customHeight="1">
      <c r="A10" s="175">
        <v>1</v>
      </c>
      <c r="B10" s="176" t="s">
        <v>234</v>
      </c>
      <c r="C10" s="175"/>
      <c r="D10" s="176"/>
      <c r="E10" s="177"/>
      <c r="F10" s="178"/>
      <c r="G10" s="178">
        <v>50000</v>
      </c>
      <c r="H10" s="179">
        <v>50000</v>
      </c>
      <c r="I10" s="180" t="s">
        <v>239</v>
      </c>
      <c r="J10" s="181"/>
    </row>
    <row r="11" spans="1:10" s="182" customFormat="1" ht="78.75" customHeight="1">
      <c r="A11" s="175">
        <f>+A10+1</f>
        <v>2</v>
      </c>
      <c r="B11" s="176" t="s">
        <v>235</v>
      </c>
      <c r="C11" s="175"/>
      <c r="D11" s="176"/>
      <c r="E11" s="177" t="s">
        <v>236</v>
      </c>
      <c r="F11" s="178">
        <v>65745</v>
      </c>
      <c r="G11" s="178">
        <v>7000</v>
      </c>
      <c r="H11" s="179">
        <v>7000</v>
      </c>
      <c r="I11" s="180"/>
      <c r="J11" s="181"/>
    </row>
    <row r="12" spans="1:10" s="95" customFormat="1" ht="68.25" customHeight="1">
      <c r="A12" s="110">
        <f>+A11+1</f>
        <v>3</v>
      </c>
      <c r="B12" s="2" t="s">
        <v>237</v>
      </c>
      <c r="C12" s="110"/>
      <c r="D12" s="2"/>
      <c r="E12" s="12" t="s">
        <v>238</v>
      </c>
      <c r="F12" s="3">
        <v>23042</v>
      </c>
      <c r="G12" s="3">
        <v>17000</v>
      </c>
      <c r="H12" s="97">
        <v>17000</v>
      </c>
      <c r="I12" s="88"/>
      <c r="J12" s="99"/>
    </row>
    <row r="13" spans="1:10" s="182" customFormat="1" ht="68.25" customHeight="1">
      <c r="A13" s="175">
        <f>+A12+1</f>
        <v>4</v>
      </c>
      <c r="B13" s="183" t="s">
        <v>240</v>
      </c>
      <c r="C13" s="184"/>
      <c r="D13" s="185"/>
      <c r="E13" s="186" t="s">
        <v>275</v>
      </c>
      <c r="F13" s="187">
        <v>113344</v>
      </c>
      <c r="G13" s="178">
        <v>63000</v>
      </c>
      <c r="H13" s="187">
        <v>70000</v>
      </c>
      <c r="I13" s="180" t="s">
        <v>241</v>
      </c>
      <c r="J13" s="181"/>
    </row>
    <row r="14" spans="1:10" s="95" customFormat="1" ht="68.25" customHeight="1">
      <c r="A14" s="110">
        <f>+A13+1</f>
        <v>5</v>
      </c>
      <c r="B14" s="114" t="s">
        <v>274</v>
      </c>
      <c r="C14" s="110"/>
      <c r="D14" s="2"/>
      <c r="E14" s="12" t="s">
        <v>242</v>
      </c>
      <c r="F14" s="3">
        <v>43515</v>
      </c>
      <c r="G14" s="3"/>
      <c r="H14" s="97">
        <v>1000</v>
      </c>
      <c r="I14" s="88" t="s">
        <v>243</v>
      </c>
      <c r="J14" s="99"/>
    </row>
    <row r="15" spans="1:10" s="95" customFormat="1" ht="68.25" customHeight="1">
      <c r="A15" s="110">
        <f>+A14+1</f>
        <v>6</v>
      </c>
      <c r="B15" s="114" t="s">
        <v>263</v>
      </c>
      <c r="C15" s="110"/>
      <c r="D15" s="2"/>
      <c r="E15" s="64" t="s">
        <v>264</v>
      </c>
      <c r="F15" s="115">
        <v>26456</v>
      </c>
      <c r="G15" s="115">
        <v>13000</v>
      </c>
      <c r="H15" s="97">
        <v>13000</v>
      </c>
      <c r="I15" s="88"/>
      <c r="J15" s="99"/>
    </row>
    <row r="16" spans="1:10" ht="29.25" customHeight="1">
      <c r="A16" s="67"/>
      <c r="B16" s="111" t="s">
        <v>128</v>
      </c>
      <c r="C16" s="110"/>
      <c r="D16" s="110"/>
      <c r="E16" s="110"/>
      <c r="F16" s="18">
        <f>SUM(F17)</f>
        <v>88000</v>
      </c>
      <c r="G16" s="18">
        <f>SUM(G17)</f>
        <v>35000</v>
      </c>
      <c r="H16" s="18">
        <f>SUM(H17)</f>
        <v>15000</v>
      </c>
      <c r="I16" s="2"/>
      <c r="J16" s="63"/>
    </row>
    <row r="17" spans="1:12" s="152" customFormat="1" ht="49.5">
      <c r="A17" s="132">
        <v>1</v>
      </c>
      <c r="B17" s="153" t="s">
        <v>182</v>
      </c>
      <c r="C17" s="153"/>
      <c r="D17" s="153" t="s">
        <v>29</v>
      </c>
      <c r="E17" s="135" t="s">
        <v>183</v>
      </c>
      <c r="F17" s="136">
        <v>88000</v>
      </c>
      <c r="G17" s="136">
        <v>35000</v>
      </c>
      <c r="H17" s="167">
        <v>15000</v>
      </c>
      <c r="I17" s="149" t="s">
        <v>184</v>
      </c>
      <c r="J17" s="168"/>
    </row>
    <row r="18" spans="1:12" s="95" customFormat="1" ht="27.75" customHeight="1">
      <c r="A18" s="11"/>
      <c r="B18" s="108" t="s">
        <v>155</v>
      </c>
      <c r="C18" s="2"/>
      <c r="D18" s="2"/>
      <c r="E18" s="12"/>
      <c r="F18" s="18">
        <f>SUM(F19)</f>
        <v>17100</v>
      </c>
      <c r="G18" s="18">
        <f>SUM(G19)</f>
        <v>17100</v>
      </c>
      <c r="H18" s="18">
        <f>SUM(H19)</f>
        <v>7000</v>
      </c>
      <c r="I18" s="88"/>
      <c r="J18" s="99"/>
    </row>
    <row r="19" spans="1:12" s="152" customFormat="1" ht="68.25" customHeight="1">
      <c r="A19" s="132">
        <v>1</v>
      </c>
      <c r="B19" s="153" t="s">
        <v>185</v>
      </c>
      <c r="C19" s="153"/>
      <c r="D19" s="153" t="s">
        <v>186</v>
      </c>
      <c r="E19" s="135" t="s">
        <v>187</v>
      </c>
      <c r="F19" s="136">
        <v>17100</v>
      </c>
      <c r="G19" s="136">
        <v>17100</v>
      </c>
      <c r="H19" s="167">
        <v>7000</v>
      </c>
      <c r="I19" s="149" t="s">
        <v>188</v>
      </c>
      <c r="J19" s="168"/>
    </row>
    <row r="20" spans="1:12" ht="30" customHeight="1">
      <c r="A20" s="113"/>
      <c r="B20" s="111" t="s">
        <v>169</v>
      </c>
      <c r="C20" s="111"/>
      <c r="D20" s="111"/>
      <c r="E20" s="1"/>
      <c r="F20" s="18">
        <f>SUM(F21:F24)</f>
        <v>30956</v>
      </c>
      <c r="G20" s="18">
        <f>SUM(G21:G24)</f>
        <v>26800</v>
      </c>
      <c r="H20" s="18">
        <f>SUM(H21:H24)</f>
        <v>15300</v>
      </c>
      <c r="I20" s="1"/>
      <c r="J20" s="63"/>
    </row>
    <row r="21" spans="1:12" s="9" customFormat="1" ht="60.75" customHeight="1">
      <c r="A21" s="110">
        <v>1</v>
      </c>
      <c r="B21" s="88" t="s">
        <v>170</v>
      </c>
      <c r="C21" s="110"/>
      <c r="D21" s="91" t="s">
        <v>29</v>
      </c>
      <c r="E21" s="98" t="s">
        <v>171</v>
      </c>
      <c r="F21" s="3">
        <v>8900</v>
      </c>
      <c r="G21" s="3">
        <v>8900</v>
      </c>
      <c r="H21" s="3">
        <v>4000</v>
      </c>
      <c r="I21" s="84" t="s">
        <v>172</v>
      </c>
      <c r="J21" s="59"/>
      <c r="K21" s="31"/>
      <c r="L21" s="31"/>
    </row>
    <row r="22" spans="1:12" s="9" customFormat="1" ht="59.25" customHeight="1">
      <c r="A22" s="110">
        <f>+A21+1</f>
        <v>2</v>
      </c>
      <c r="B22" s="88" t="s">
        <v>173</v>
      </c>
      <c r="C22" s="110"/>
      <c r="D22" s="91" t="s">
        <v>29</v>
      </c>
      <c r="E22" s="98" t="s">
        <v>174</v>
      </c>
      <c r="F22" s="3">
        <v>11600</v>
      </c>
      <c r="G22" s="3">
        <v>11600</v>
      </c>
      <c r="H22" s="3">
        <v>5000</v>
      </c>
      <c r="I22" s="84" t="s">
        <v>175</v>
      </c>
      <c r="J22" s="59"/>
      <c r="K22" s="31"/>
      <c r="L22" s="31"/>
    </row>
    <row r="23" spans="1:12" s="9" customFormat="1" ht="59.25" customHeight="1">
      <c r="A23" s="110">
        <f>+A22+1</f>
        <v>3</v>
      </c>
      <c r="B23" s="88" t="s">
        <v>176</v>
      </c>
      <c r="C23" s="110"/>
      <c r="D23" s="91" t="s">
        <v>29</v>
      </c>
      <c r="E23" s="98" t="s">
        <v>177</v>
      </c>
      <c r="F23" s="3">
        <v>6237</v>
      </c>
      <c r="G23" s="3">
        <v>4000</v>
      </c>
      <c r="H23" s="3">
        <v>4000</v>
      </c>
      <c r="I23" s="84" t="s">
        <v>178</v>
      </c>
      <c r="J23" s="59"/>
      <c r="K23" s="31"/>
      <c r="L23" s="31"/>
    </row>
    <row r="24" spans="1:12" s="9" customFormat="1" ht="57.75" customHeight="1">
      <c r="A24" s="110">
        <f>+A23+1</f>
        <v>4</v>
      </c>
      <c r="B24" s="88" t="s">
        <v>179</v>
      </c>
      <c r="C24" s="110"/>
      <c r="D24" s="91" t="s">
        <v>29</v>
      </c>
      <c r="E24" s="98" t="s">
        <v>180</v>
      </c>
      <c r="F24" s="3">
        <v>4219</v>
      </c>
      <c r="G24" s="3">
        <v>2300</v>
      </c>
      <c r="H24" s="3">
        <v>2300</v>
      </c>
      <c r="I24" s="84" t="s">
        <v>181</v>
      </c>
      <c r="J24" s="59"/>
      <c r="K24" s="31"/>
      <c r="L24" s="31"/>
    </row>
    <row r="25" spans="1:12" s="103" customFormat="1" ht="36.75" customHeight="1">
      <c r="A25" s="100"/>
      <c r="B25" s="101" t="s">
        <v>130</v>
      </c>
      <c r="C25" s="85"/>
      <c r="D25" s="85"/>
      <c r="E25" s="85"/>
      <c r="F25" s="18">
        <f>SUM(F26:F34)</f>
        <v>105317</v>
      </c>
      <c r="G25" s="18">
        <f>SUM(G26:G34)</f>
        <v>64490</v>
      </c>
      <c r="H25" s="18">
        <f>SUM(H26:H34)</f>
        <v>65440</v>
      </c>
      <c r="I25" s="90"/>
      <c r="J25" s="102"/>
    </row>
    <row r="26" spans="1:12" s="103" customFormat="1" ht="45.75" customHeight="1">
      <c r="A26" s="100">
        <v>1</v>
      </c>
      <c r="B26" s="2" t="s">
        <v>190</v>
      </c>
      <c r="C26" s="85"/>
      <c r="D26" s="104"/>
      <c r="E26" s="85"/>
      <c r="F26" s="122">
        <v>12149</v>
      </c>
      <c r="G26" s="122">
        <v>7950</v>
      </c>
      <c r="H26" s="122">
        <v>9600</v>
      </c>
      <c r="I26" s="90"/>
      <c r="J26" s="102"/>
    </row>
    <row r="27" spans="1:12" s="103" customFormat="1" ht="47.25" customHeight="1">
      <c r="A27" s="100">
        <f>+A26+1</f>
        <v>2</v>
      </c>
      <c r="B27" s="123" t="s">
        <v>191</v>
      </c>
      <c r="C27" s="85"/>
      <c r="D27" s="104"/>
      <c r="E27" s="85"/>
      <c r="F27" s="124">
        <v>12355</v>
      </c>
      <c r="G27" s="124">
        <v>8100</v>
      </c>
      <c r="H27" s="124">
        <v>8100</v>
      </c>
      <c r="I27" s="90"/>
      <c r="J27" s="102"/>
    </row>
    <row r="28" spans="1:12" s="103" customFormat="1" ht="46.5" customHeight="1">
      <c r="A28" s="100">
        <f t="shared" ref="A28:A34" si="0">+A27+1</f>
        <v>3</v>
      </c>
      <c r="B28" s="123" t="s">
        <v>192</v>
      </c>
      <c r="C28" s="85"/>
      <c r="D28" s="104"/>
      <c r="E28" s="85"/>
      <c r="F28" s="124">
        <v>11215</v>
      </c>
      <c r="G28" s="124">
        <v>7100</v>
      </c>
      <c r="H28" s="124">
        <v>7100</v>
      </c>
      <c r="I28" s="90"/>
      <c r="J28" s="102"/>
    </row>
    <row r="29" spans="1:12" s="103" customFormat="1" ht="48" customHeight="1">
      <c r="A29" s="100">
        <f t="shared" si="0"/>
        <v>4</v>
      </c>
      <c r="B29" s="123" t="s">
        <v>193</v>
      </c>
      <c r="C29" s="85"/>
      <c r="D29" s="104"/>
      <c r="E29" s="85"/>
      <c r="F29" s="124">
        <v>5625</v>
      </c>
      <c r="G29" s="124">
        <v>3930</v>
      </c>
      <c r="H29" s="124">
        <v>3930</v>
      </c>
      <c r="I29" s="90"/>
      <c r="J29" s="102"/>
    </row>
    <row r="30" spans="1:12" s="103" customFormat="1" ht="36.75" customHeight="1">
      <c r="A30" s="100">
        <f t="shared" si="0"/>
        <v>5</v>
      </c>
      <c r="B30" s="123" t="s">
        <v>197</v>
      </c>
      <c r="C30" s="85"/>
      <c r="D30" s="104"/>
      <c r="E30" s="85"/>
      <c r="F30" s="124">
        <v>3990</v>
      </c>
      <c r="G30" s="124">
        <v>2800</v>
      </c>
      <c r="H30" s="124">
        <v>2800</v>
      </c>
      <c r="I30" s="90"/>
      <c r="J30" s="102"/>
    </row>
    <row r="31" spans="1:12" s="103" customFormat="1" ht="48" customHeight="1">
      <c r="A31" s="100">
        <f t="shared" si="0"/>
        <v>6</v>
      </c>
      <c r="B31" s="123" t="s">
        <v>194</v>
      </c>
      <c r="C31" s="85"/>
      <c r="D31" s="104"/>
      <c r="E31" s="85"/>
      <c r="F31" s="124">
        <v>13210</v>
      </c>
      <c r="G31" s="124">
        <v>10200</v>
      </c>
      <c r="H31" s="124">
        <v>10200</v>
      </c>
      <c r="I31" s="90"/>
      <c r="J31" s="102"/>
    </row>
    <row r="32" spans="1:12" s="103" customFormat="1" ht="46.5" customHeight="1">
      <c r="A32" s="100">
        <f t="shared" si="0"/>
        <v>7</v>
      </c>
      <c r="B32" s="2" t="s">
        <v>195</v>
      </c>
      <c r="C32" s="85"/>
      <c r="D32" s="104"/>
      <c r="E32" s="85"/>
      <c r="F32" s="125">
        <v>14951</v>
      </c>
      <c r="G32" s="122">
        <v>14950</v>
      </c>
      <c r="H32" s="122">
        <v>14950</v>
      </c>
      <c r="I32" s="90"/>
      <c r="J32" s="102"/>
    </row>
    <row r="33" spans="1:10" s="103" customFormat="1" ht="46.5" customHeight="1">
      <c r="A33" s="100">
        <f t="shared" si="0"/>
        <v>8</v>
      </c>
      <c r="B33" s="2" t="s">
        <v>196</v>
      </c>
      <c r="C33" s="85"/>
      <c r="D33" s="104"/>
      <c r="E33" s="85"/>
      <c r="F33" s="122">
        <v>4603</v>
      </c>
      <c r="G33" s="122">
        <v>2760</v>
      </c>
      <c r="H33" s="122">
        <v>2760</v>
      </c>
      <c r="I33" s="90"/>
      <c r="J33" s="102"/>
    </row>
    <row r="34" spans="1:10" s="194" customFormat="1" ht="46.5" customHeight="1">
      <c r="A34" s="188">
        <f t="shared" si="0"/>
        <v>9</v>
      </c>
      <c r="B34" s="130" t="s">
        <v>266</v>
      </c>
      <c r="C34" s="189"/>
      <c r="D34" s="190"/>
      <c r="E34" s="189"/>
      <c r="F34" s="131">
        <v>27219</v>
      </c>
      <c r="G34" s="131">
        <f>27000-1300-19000</f>
        <v>6700</v>
      </c>
      <c r="H34" s="191">
        <v>6000</v>
      </c>
      <c r="I34" s="192"/>
      <c r="J34" s="193"/>
    </row>
    <row r="35" spans="1:10" s="103" customFormat="1" ht="36.75" customHeight="1">
      <c r="A35" s="100"/>
      <c r="B35" s="101" t="s">
        <v>131</v>
      </c>
      <c r="C35" s="85"/>
      <c r="D35" s="85"/>
      <c r="E35" s="85"/>
      <c r="F35" s="18">
        <f>SUM(F36:F49)</f>
        <v>137406</v>
      </c>
      <c r="G35" s="18">
        <f>SUM(G36:G49)</f>
        <v>95364</v>
      </c>
      <c r="H35" s="18">
        <f>SUM(H36:H49)</f>
        <v>95364</v>
      </c>
      <c r="I35" s="90"/>
      <c r="J35" s="102"/>
    </row>
    <row r="36" spans="1:10" s="107" customFormat="1" ht="36.75" customHeight="1">
      <c r="A36" s="100">
        <v>1</v>
      </c>
      <c r="B36" s="88" t="s">
        <v>198</v>
      </c>
      <c r="C36" s="85" t="s">
        <v>217</v>
      </c>
      <c r="D36" s="86"/>
      <c r="E36" s="85"/>
      <c r="F36" s="106">
        <v>6300</v>
      </c>
      <c r="G36" s="106">
        <v>4635</v>
      </c>
      <c r="H36" s="106">
        <v>4635</v>
      </c>
      <c r="I36" s="90"/>
    </row>
    <row r="37" spans="1:10" s="107" customFormat="1" ht="36.75" customHeight="1">
      <c r="A37" s="100">
        <f>+A36+1</f>
        <v>2</v>
      </c>
      <c r="B37" s="88" t="s">
        <v>199</v>
      </c>
      <c r="C37" s="85" t="s">
        <v>217</v>
      </c>
      <c r="D37" s="86"/>
      <c r="E37" s="85"/>
      <c r="F37" s="106">
        <v>5200</v>
      </c>
      <c r="G37" s="106">
        <v>3410</v>
      </c>
      <c r="H37" s="106">
        <v>3410</v>
      </c>
      <c r="I37" s="90"/>
    </row>
    <row r="38" spans="1:10" s="107" customFormat="1" ht="36.75" customHeight="1">
      <c r="A38" s="100">
        <f t="shared" ref="A38:A49" si="1">+A37+1</f>
        <v>3</v>
      </c>
      <c r="B38" s="88" t="s">
        <v>200</v>
      </c>
      <c r="C38" s="85" t="s">
        <v>217</v>
      </c>
      <c r="D38" s="86"/>
      <c r="E38" s="85"/>
      <c r="F38" s="106">
        <v>14265</v>
      </c>
      <c r="G38" s="106">
        <v>9200</v>
      </c>
      <c r="H38" s="106">
        <v>9200</v>
      </c>
      <c r="I38" s="90"/>
    </row>
    <row r="39" spans="1:10" s="107" customFormat="1" ht="36.75" customHeight="1">
      <c r="A39" s="100">
        <f t="shared" si="1"/>
        <v>4</v>
      </c>
      <c r="B39" s="88" t="s">
        <v>201</v>
      </c>
      <c r="C39" s="85" t="s">
        <v>217</v>
      </c>
      <c r="D39" s="86"/>
      <c r="E39" s="85"/>
      <c r="F39" s="106">
        <v>6791</v>
      </c>
      <c r="G39" s="106">
        <v>3850</v>
      </c>
      <c r="H39" s="106">
        <v>3850</v>
      </c>
      <c r="I39" s="90"/>
    </row>
    <row r="40" spans="1:10" s="107" customFormat="1" ht="36.75" customHeight="1">
      <c r="A40" s="100">
        <f t="shared" si="1"/>
        <v>5</v>
      </c>
      <c r="B40" s="88" t="s">
        <v>202</v>
      </c>
      <c r="C40" s="85" t="s">
        <v>217</v>
      </c>
      <c r="D40" s="86"/>
      <c r="E40" s="85"/>
      <c r="F40" s="106">
        <v>9067</v>
      </c>
      <c r="G40" s="106">
        <v>6330</v>
      </c>
      <c r="H40" s="106">
        <v>6330</v>
      </c>
      <c r="I40" s="90"/>
    </row>
    <row r="41" spans="1:10" s="107" customFormat="1" ht="36.75" customHeight="1">
      <c r="A41" s="100">
        <f t="shared" si="1"/>
        <v>6</v>
      </c>
      <c r="B41" s="88" t="s">
        <v>203</v>
      </c>
      <c r="C41" s="85" t="s">
        <v>217</v>
      </c>
      <c r="D41" s="86"/>
      <c r="E41" s="85"/>
      <c r="F41" s="106">
        <v>10550</v>
      </c>
      <c r="G41" s="106">
        <v>7750</v>
      </c>
      <c r="H41" s="106">
        <v>7750</v>
      </c>
      <c r="I41" s="90"/>
    </row>
    <row r="42" spans="1:10" s="107" customFormat="1" ht="36.75" customHeight="1">
      <c r="A42" s="100">
        <f t="shared" si="1"/>
        <v>7</v>
      </c>
      <c r="B42" s="61" t="s">
        <v>204</v>
      </c>
      <c r="C42" s="85" t="s">
        <v>217</v>
      </c>
      <c r="D42" s="86"/>
      <c r="E42" s="85"/>
      <c r="F42" s="106">
        <v>1885</v>
      </c>
      <c r="G42" s="106">
        <v>1000</v>
      </c>
      <c r="H42" s="106">
        <v>1000</v>
      </c>
      <c r="I42" s="90"/>
    </row>
    <row r="43" spans="1:10" s="107" customFormat="1" ht="36.75" customHeight="1">
      <c r="A43" s="100">
        <f t="shared" si="1"/>
        <v>8</v>
      </c>
      <c r="B43" s="88" t="s">
        <v>205</v>
      </c>
      <c r="C43" s="85" t="s">
        <v>217</v>
      </c>
      <c r="D43" s="86"/>
      <c r="E43" s="85"/>
      <c r="F43" s="106">
        <v>4000</v>
      </c>
      <c r="G43" s="106">
        <v>3050</v>
      </c>
      <c r="H43" s="106">
        <v>3050</v>
      </c>
      <c r="I43" s="90"/>
    </row>
    <row r="44" spans="1:10" s="107" customFormat="1" ht="36.75" customHeight="1">
      <c r="A44" s="100">
        <f t="shared" si="1"/>
        <v>9</v>
      </c>
      <c r="B44" s="105" t="s">
        <v>206</v>
      </c>
      <c r="C44" s="85" t="s">
        <v>217</v>
      </c>
      <c r="D44" s="86"/>
      <c r="E44" s="85"/>
      <c r="F44" s="106">
        <v>14065</v>
      </c>
      <c r="G44" s="106">
        <v>11177</v>
      </c>
      <c r="H44" s="106">
        <v>11177</v>
      </c>
      <c r="I44" s="90"/>
    </row>
    <row r="45" spans="1:10" s="107" customFormat="1" ht="36.75" customHeight="1">
      <c r="A45" s="100">
        <f t="shared" si="1"/>
        <v>10</v>
      </c>
      <c r="B45" s="105" t="s">
        <v>207</v>
      </c>
      <c r="C45" s="85" t="s">
        <v>217</v>
      </c>
      <c r="D45" s="86"/>
      <c r="E45" s="85"/>
      <c r="F45" s="106">
        <v>9710</v>
      </c>
      <c r="G45" s="106">
        <v>7042</v>
      </c>
      <c r="H45" s="106">
        <v>7042</v>
      </c>
      <c r="I45" s="90"/>
    </row>
    <row r="46" spans="1:10" s="107" customFormat="1" ht="36.75" customHeight="1">
      <c r="A46" s="100">
        <f t="shared" si="1"/>
        <v>11</v>
      </c>
      <c r="B46" s="105" t="s">
        <v>208</v>
      </c>
      <c r="C46" s="85" t="s">
        <v>217</v>
      </c>
      <c r="D46" s="86"/>
      <c r="E46" s="85"/>
      <c r="F46" s="106">
        <v>32666</v>
      </c>
      <c r="G46" s="87">
        <v>22854</v>
      </c>
      <c r="H46" s="87">
        <v>22854</v>
      </c>
      <c r="I46" s="90"/>
    </row>
    <row r="47" spans="1:10" s="107" customFormat="1" ht="46.5" customHeight="1">
      <c r="A47" s="100">
        <f t="shared" si="1"/>
        <v>12</v>
      </c>
      <c r="B47" s="88" t="s">
        <v>209</v>
      </c>
      <c r="C47" s="85" t="s">
        <v>217</v>
      </c>
      <c r="D47" s="86"/>
      <c r="E47" s="85"/>
      <c r="F47" s="106">
        <v>10511</v>
      </c>
      <c r="G47" s="87">
        <v>7353</v>
      </c>
      <c r="H47" s="87">
        <v>7353</v>
      </c>
      <c r="I47" s="90"/>
    </row>
    <row r="48" spans="1:10" s="107" customFormat="1" ht="36.75" customHeight="1">
      <c r="A48" s="100">
        <f t="shared" si="1"/>
        <v>13</v>
      </c>
      <c r="B48" s="105" t="s">
        <v>210</v>
      </c>
      <c r="C48" s="85" t="s">
        <v>217</v>
      </c>
      <c r="D48" s="86"/>
      <c r="E48" s="85"/>
      <c r="F48" s="106">
        <v>7114</v>
      </c>
      <c r="G48" s="87">
        <v>4271</v>
      </c>
      <c r="H48" s="87">
        <v>4271</v>
      </c>
      <c r="I48" s="90"/>
    </row>
    <row r="49" spans="1:10" s="107" customFormat="1" ht="36.75" customHeight="1">
      <c r="A49" s="100">
        <f t="shared" si="1"/>
        <v>14</v>
      </c>
      <c r="B49" s="105" t="s">
        <v>211</v>
      </c>
      <c r="C49" s="85" t="s">
        <v>217</v>
      </c>
      <c r="D49" s="86"/>
      <c r="E49" s="85"/>
      <c r="F49" s="106">
        <v>5282</v>
      </c>
      <c r="G49" s="87">
        <v>3442</v>
      </c>
      <c r="H49" s="87">
        <v>3442</v>
      </c>
      <c r="I49" s="90"/>
    </row>
    <row r="50" spans="1:10" s="103" customFormat="1" ht="36.75" customHeight="1">
      <c r="A50" s="100"/>
      <c r="B50" s="101" t="s">
        <v>133</v>
      </c>
      <c r="C50" s="85"/>
      <c r="D50" s="85"/>
      <c r="E50" s="85"/>
      <c r="F50" s="119">
        <f>SUM(F51:F53)</f>
        <v>35394</v>
      </c>
      <c r="G50" s="119">
        <f>SUM(G51:G53)</f>
        <v>20300</v>
      </c>
      <c r="H50" s="119">
        <f>SUM(H51:H53)</f>
        <v>20300</v>
      </c>
      <c r="I50" s="90"/>
      <c r="J50" s="102"/>
    </row>
    <row r="51" spans="1:10" s="152" customFormat="1" ht="60" customHeight="1">
      <c r="A51" s="169">
        <v>1</v>
      </c>
      <c r="B51" s="153" t="s">
        <v>213</v>
      </c>
      <c r="C51" s="153"/>
      <c r="D51" s="153"/>
      <c r="E51" s="135" t="s">
        <v>215</v>
      </c>
      <c r="F51" s="136">
        <v>20340</v>
      </c>
      <c r="G51" s="136">
        <v>12000</v>
      </c>
      <c r="H51" s="167">
        <v>12000</v>
      </c>
      <c r="I51" s="149"/>
      <c r="J51" s="168"/>
    </row>
    <row r="52" spans="1:10" s="152" customFormat="1" ht="58.5" customHeight="1">
      <c r="A52" s="169">
        <f>+A51+1</f>
        <v>2</v>
      </c>
      <c r="B52" s="153" t="s">
        <v>214</v>
      </c>
      <c r="C52" s="153"/>
      <c r="D52" s="153"/>
      <c r="E52" s="135" t="s">
        <v>216</v>
      </c>
      <c r="F52" s="136">
        <v>10711</v>
      </c>
      <c r="G52" s="136">
        <v>5500</v>
      </c>
      <c r="H52" s="167">
        <v>5500</v>
      </c>
      <c r="I52" s="149"/>
      <c r="J52" s="168"/>
    </row>
    <row r="53" spans="1:10" s="152" customFormat="1" ht="58.5" customHeight="1">
      <c r="A53" s="169">
        <f>+A52+1</f>
        <v>3</v>
      </c>
      <c r="B53" s="158" t="s">
        <v>267</v>
      </c>
      <c r="C53" s="153"/>
      <c r="D53" s="153"/>
      <c r="E53" s="135"/>
      <c r="F53" s="160">
        <v>4343</v>
      </c>
      <c r="G53" s="136">
        <v>2800</v>
      </c>
      <c r="H53" s="167">
        <v>2800</v>
      </c>
      <c r="I53" s="149"/>
      <c r="J53" s="168"/>
    </row>
    <row r="54" spans="1:10" s="103" customFormat="1" ht="46.5" customHeight="1">
      <c r="A54" s="100"/>
      <c r="B54" s="101" t="s">
        <v>258</v>
      </c>
      <c r="C54" s="85"/>
      <c r="D54" s="85"/>
      <c r="E54" s="85"/>
      <c r="F54" s="119">
        <f>SUM(F55)</f>
        <v>1276</v>
      </c>
      <c r="G54" s="119">
        <f>SUM(G55)</f>
        <v>0</v>
      </c>
      <c r="H54" s="119">
        <f>SUM(H55)</f>
        <v>900</v>
      </c>
      <c r="I54" s="90"/>
      <c r="J54" s="102"/>
    </row>
    <row r="55" spans="1:10" ht="61.5" customHeight="1">
      <c r="A55" s="120"/>
      <c r="B55" s="114" t="s">
        <v>268</v>
      </c>
      <c r="C55" s="126"/>
      <c r="D55" s="127"/>
      <c r="E55" s="127"/>
      <c r="F55" s="115">
        <v>1276</v>
      </c>
      <c r="G55" s="71"/>
      <c r="H55" s="115">
        <v>900</v>
      </c>
      <c r="I55" s="120"/>
    </row>
    <row r="56" spans="1:10" ht="36.75" customHeight="1">
      <c r="A56" s="120"/>
      <c r="B56" s="101" t="s">
        <v>271</v>
      </c>
      <c r="C56" s="120"/>
      <c r="D56" s="120"/>
      <c r="E56" s="120"/>
      <c r="F56" s="119">
        <f>SUM(F57:F58)</f>
        <v>20710</v>
      </c>
      <c r="G56" s="119">
        <f>SUM(G57:G58)</f>
        <v>0</v>
      </c>
      <c r="H56" s="119">
        <f>SUM(H57:H58)</f>
        <v>20000</v>
      </c>
      <c r="I56" s="120"/>
    </row>
    <row r="57" spans="1:10" s="174" customFormat="1" ht="61.5" customHeight="1">
      <c r="A57" s="170"/>
      <c r="B57" s="158" t="s">
        <v>269</v>
      </c>
      <c r="C57" s="171"/>
      <c r="D57" s="172"/>
      <c r="E57" s="172"/>
      <c r="F57" s="160">
        <v>13538</v>
      </c>
      <c r="G57" s="173"/>
      <c r="H57" s="161">
        <v>13000</v>
      </c>
      <c r="I57" s="170"/>
    </row>
    <row r="58" spans="1:10" ht="61.5" customHeight="1">
      <c r="A58" s="120"/>
      <c r="B58" s="114" t="s">
        <v>270</v>
      </c>
      <c r="C58" s="126"/>
      <c r="D58" s="127"/>
      <c r="E58" s="127"/>
      <c r="F58" s="115">
        <v>7172</v>
      </c>
      <c r="G58" s="71"/>
      <c r="H58" s="117">
        <v>7000</v>
      </c>
      <c r="I58" s="120"/>
    </row>
    <row r="59" spans="1:10" ht="36.75" customHeight="1"/>
    <row r="60" spans="1:10" ht="36.75" customHeight="1"/>
    <row r="61" spans="1:10" ht="36.75" customHeight="1"/>
    <row r="62" spans="1:10" ht="42.75" customHeight="1"/>
    <row r="63" spans="1:10" ht="36.75" customHeight="1"/>
    <row r="64" spans="1:10" ht="36.75" customHeight="1"/>
    <row r="65" ht="36.75" customHeight="1"/>
    <row r="66" ht="36.75" customHeight="1"/>
    <row r="67" ht="36.75" customHeight="1"/>
    <row r="68" ht="36.75" customHeight="1"/>
    <row r="69" ht="36.75" customHeight="1"/>
    <row r="70" ht="36.75" customHeight="1"/>
    <row r="71" ht="36.75" customHeight="1"/>
    <row r="72" ht="36.75" customHeight="1"/>
    <row r="73" ht="36.75" customHeight="1"/>
    <row r="74" ht="36.75" customHeight="1"/>
    <row r="75" ht="36.75" customHeight="1"/>
    <row r="76" ht="36.75" customHeight="1"/>
    <row r="77" ht="36.75" customHeight="1"/>
    <row r="78" ht="36.75" customHeight="1"/>
    <row r="79" ht="36.75" customHeight="1"/>
    <row r="80" ht="36.75" customHeight="1"/>
    <row r="81" ht="36.75" customHeight="1"/>
    <row r="82" ht="36.75" customHeight="1"/>
    <row r="83" ht="36.75" customHeight="1"/>
    <row r="84" ht="36.75" customHeight="1"/>
    <row r="85" ht="36.75" customHeight="1"/>
    <row r="86" ht="36.75" customHeight="1"/>
    <row r="87" ht="36.75" customHeight="1"/>
    <row r="88" ht="36.75" customHeight="1"/>
    <row r="89" ht="36.75" customHeight="1"/>
    <row r="90" ht="36.75" customHeight="1"/>
    <row r="91" ht="36.75" customHeight="1"/>
    <row r="92" ht="36.75" customHeight="1"/>
    <row r="93" ht="36.75" customHeight="1"/>
    <row r="94" ht="36.75" customHeight="1"/>
    <row r="95" ht="36.75" customHeight="1"/>
    <row r="96" ht="36.75" customHeight="1"/>
    <row r="97" ht="36.75" customHeight="1"/>
    <row r="98" ht="36.75" customHeight="1"/>
    <row r="99" ht="36.75" customHeight="1"/>
    <row r="100" ht="36.75" customHeight="1"/>
    <row r="101" ht="36.75" customHeight="1"/>
    <row r="102" ht="36.75" customHeight="1"/>
  </sheetData>
  <mergeCells count="9">
    <mergeCell ref="E3:F3"/>
    <mergeCell ref="G3:G4"/>
    <mergeCell ref="H3:H4"/>
    <mergeCell ref="I3:I4"/>
    <mergeCell ref="A1:I1"/>
    <mergeCell ref="A3:A4"/>
    <mergeCell ref="B3:B4"/>
    <mergeCell ref="C3:C4"/>
    <mergeCell ref="D3:D4"/>
  </mergeCells>
  <printOptions horizontalCentered="1"/>
  <pageMargins left="0.25" right="0.25" top="0.75" bottom="0.75" header="0.3" footer="0.3"/>
  <pageSetup paperSize="9" scale="73" orientation="landscape" r:id="rId1"/>
  <headerFoot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view="pageBreakPreview" zoomScale="60" workbookViewId="0">
      <selection activeCell="I12" sqref="I12"/>
    </sheetView>
  </sheetViews>
  <sheetFormatPr defaultRowHeight="18"/>
  <cols>
    <col min="1" max="1" width="5.85546875" style="69" bestFit="1" customWidth="1"/>
    <col min="2" max="2" width="56" style="69" customWidth="1"/>
    <col min="3" max="3" width="11.28515625" style="69" customWidth="1"/>
    <col min="4" max="4" width="14.28515625" style="69" customWidth="1"/>
    <col min="5" max="5" width="19.7109375" style="69" customWidth="1"/>
    <col min="6" max="6" width="13.42578125" style="69" customWidth="1"/>
    <col min="7" max="7" width="13.5703125" style="69" customWidth="1"/>
    <col min="8" max="8" width="15.85546875" style="69" customWidth="1"/>
    <col min="9" max="9" width="31.42578125" style="69" customWidth="1"/>
    <col min="10" max="16384" width="9.140625" style="69"/>
  </cols>
  <sheetData>
    <row r="1" spans="1:10" ht="35.25" customHeight="1">
      <c r="A1" s="321" t="s">
        <v>272</v>
      </c>
      <c r="B1" s="321"/>
      <c r="C1" s="321"/>
      <c r="D1" s="321"/>
      <c r="E1" s="321"/>
      <c r="F1" s="321"/>
      <c r="G1" s="321"/>
      <c r="H1" s="321"/>
      <c r="I1" s="321"/>
    </row>
    <row r="2" spans="1:10" ht="37.5" customHeight="1">
      <c r="A2" s="66"/>
      <c r="B2" s="66"/>
      <c r="C2" s="66"/>
      <c r="D2" s="66"/>
      <c r="E2" s="66"/>
      <c r="F2" s="66"/>
      <c r="G2" s="66"/>
      <c r="H2" s="322" t="s">
        <v>30</v>
      </c>
      <c r="I2" s="322"/>
    </row>
    <row r="3" spans="1:10" ht="45" customHeight="1">
      <c r="A3" s="320" t="s">
        <v>9</v>
      </c>
      <c r="B3" s="320" t="s">
        <v>55</v>
      </c>
      <c r="C3" s="301" t="s">
        <v>82</v>
      </c>
      <c r="D3" s="301" t="s">
        <v>7</v>
      </c>
      <c r="E3" s="309" t="s">
        <v>95</v>
      </c>
      <c r="F3" s="309"/>
      <c r="G3" s="309" t="s">
        <v>125</v>
      </c>
      <c r="H3" s="301" t="s">
        <v>250</v>
      </c>
      <c r="I3" s="320" t="s">
        <v>14</v>
      </c>
      <c r="J3" s="63"/>
    </row>
    <row r="4" spans="1:10" ht="51" customHeight="1">
      <c r="A4" s="320"/>
      <c r="B4" s="320"/>
      <c r="C4" s="303"/>
      <c r="D4" s="303"/>
      <c r="E4" s="109" t="s">
        <v>81</v>
      </c>
      <c r="F4" s="113" t="s">
        <v>56</v>
      </c>
      <c r="G4" s="309"/>
      <c r="H4" s="303"/>
      <c r="I4" s="320"/>
      <c r="J4" s="63"/>
    </row>
    <row r="5" spans="1:10" ht="36" customHeight="1">
      <c r="A5" s="113"/>
      <c r="B5" s="111" t="s">
        <v>233</v>
      </c>
      <c r="C5" s="111"/>
      <c r="D5" s="111"/>
      <c r="E5" s="1"/>
      <c r="F5" s="94"/>
      <c r="G5" s="94">
        <f>SUM(G6:G9)</f>
        <v>35000</v>
      </c>
      <c r="H5" s="94">
        <f>SUM(H6:H9)</f>
        <v>70000</v>
      </c>
      <c r="I5" s="1"/>
      <c r="J5" s="63"/>
    </row>
    <row r="6" spans="1:10" s="95" customFormat="1" ht="81.75" customHeight="1">
      <c r="A6" s="110">
        <v>1</v>
      </c>
      <c r="B6" s="114" t="s">
        <v>57</v>
      </c>
      <c r="C6" s="110"/>
      <c r="D6" s="2"/>
      <c r="E6" s="12" t="s">
        <v>244</v>
      </c>
      <c r="F6" s="3">
        <v>337260</v>
      </c>
      <c r="G6" s="117">
        <v>10000</v>
      </c>
      <c r="H6" s="117">
        <v>5000</v>
      </c>
      <c r="I6" s="88" t="s">
        <v>246</v>
      </c>
      <c r="J6" s="99"/>
    </row>
    <row r="7" spans="1:10" s="95" customFormat="1" ht="75" customHeight="1">
      <c r="A7" s="110">
        <f>+A6+1</f>
        <v>2</v>
      </c>
      <c r="B7" s="114" t="s">
        <v>58</v>
      </c>
      <c r="C7" s="110"/>
      <c r="D7" s="2"/>
      <c r="E7" s="12" t="s">
        <v>245</v>
      </c>
      <c r="F7" s="3">
        <v>91677</v>
      </c>
      <c r="G7" s="117">
        <v>5000</v>
      </c>
      <c r="H7" s="117">
        <v>5000</v>
      </c>
      <c r="I7" s="88" t="s">
        <v>247</v>
      </c>
      <c r="J7" s="99"/>
    </row>
    <row r="8" spans="1:10" s="95" customFormat="1" ht="75" customHeight="1">
      <c r="A8" s="110">
        <f>+A7+1</f>
        <v>3</v>
      </c>
      <c r="B8" s="114" t="s">
        <v>248</v>
      </c>
      <c r="C8" s="110"/>
      <c r="D8" s="2"/>
      <c r="E8" s="12"/>
      <c r="F8" s="3"/>
      <c r="G8" s="117"/>
      <c r="H8" s="117">
        <v>10000</v>
      </c>
      <c r="I8" s="88" t="s">
        <v>249</v>
      </c>
      <c r="J8" s="99"/>
    </row>
    <row r="9" spans="1:10" s="95" customFormat="1" ht="93.75" customHeight="1">
      <c r="A9" s="110">
        <f>+A8+1</f>
        <v>4</v>
      </c>
      <c r="B9" s="114" t="s">
        <v>61</v>
      </c>
      <c r="C9" s="110"/>
      <c r="D9" s="2"/>
      <c r="E9" s="12" t="s">
        <v>218</v>
      </c>
      <c r="F9" s="3">
        <v>1196242</v>
      </c>
      <c r="G9" s="117">
        <v>20000</v>
      </c>
      <c r="H9" s="117">
        <v>50000</v>
      </c>
      <c r="I9" s="88" t="s">
        <v>257</v>
      </c>
      <c r="J9" s="99"/>
    </row>
  </sheetData>
  <mergeCells count="10">
    <mergeCell ref="A1:I1"/>
    <mergeCell ref="A3:A4"/>
    <mergeCell ref="B3:B4"/>
    <mergeCell ref="C3:C4"/>
    <mergeCell ref="D3:D4"/>
    <mergeCell ref="E3:F3"/>
    <mergeCell ref="G3:G4"/>
    <mergeCell ref="H3:H4"/>
    <mergeCell ref="I3:I4"/>
    <mergeCell ref="H2:I2"/>
  </mergeCells>
  <printOptions horizontalCentered="1"/>
  <pageMargins left="0" right="0" top="0.5" bottom="0.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F10" sqref="F10"/>
    </sheetView>
  </sheetViews>
  <sheetFormatPr defaultRowHeight="18.75"/>
  <cols>
    <col min="1" max="1" width="7.28515625" style="327" customWidth="1"/>
    <col min="2" max="2" width="32.7109375" style="327" customWidth="1"/>
    <col min="3" max="3" width="13.85546875" style="327" customWidth="1"/>
    <col min="4" max="4" width="17.42578125" style="327" customWidth="1"/>
    <col min="5" max="5" width="15.7109375" style="327" customWidth="1"/>
    <col min="6" max="6" width="19" style="327" customWidth="1"/>
    <col min="7" max="7" width="11" style="327" customWidth="1"/>
    <col min="8" max="8" width="15" style="327" customWidth="1"/>
    <col min="9" max="16384" width="9.140625" style="327"/>
  </cols>
  <sheetData>
    <row r="1" spans="1:8">
      <c r="H1" s="334" t="s">
        <v>523</v>
      </c>
    </row>
    <row r="2" spans="1:8">
      <c r="A2" s="338" t="s">
        <v>506</v>
      </c>
      <c r="B2" s="339"/>
      <c r="C2" s="339"/>
      <c r="D2" s="339"/>
      <c r="E2" s="339"/>
      <c r="F2" s="339"/>
      <c r="G2" s="339"/>
      <c r="H2" s="339"/>
    </row>
    <row r="3" spans="1:8">
      <c r="A3" s="328" t="s">
        <v>507</v>
      </c>
      <c r="B3" s="329"/>
      <c r="C3" s="329"/>
      <c r="D3" s="329"/>
      <c r="E3" s="329"/>
      <c r="F3" s="329"/>
      <c r="G3" s="329"/>
      <c r="H3" s="329"/>
    </row>
    <row r="4" spans="1:8">
      <c r="H4" s="334" t="s">
        <v>522</v>
      </c>
    </row>
    <row r="5" spans="1:8" ht="43.5" customHeight="1">
      <c r="A5" s="340" t="s">
        <v>9</v>
      </c>
      <c r="B5" s="340" t="s">
        <v>508</v>
      </c>
      <c r="C5" s="340" t="s">
        <v>514</v>
      </c>
      <c r="D5" s="341"/>
      <c r="E5" s="340" t="s">
        <v>516</v>
      </c>
      <c r="F5" s="340" t="s">
        <v>517</v>
      </c>
      <c r="G5" s="340" t="s">
        <v>518</v>
      </c>
      <c r="H5" s="345" t="s">
        <v>527</v>
      </c>
    </row>
    <row r="6" spans="1:8" ht="48" customHeight="1">
      <c r="A6" s="341"/>
      <c r="B6" s="341"/>
      <c r="C6" s="342" t="s">
        <v>515</v>
      </c>
      <c r="D6" s="342" t="s">
        <v>13</v>
      </c>
      <c r="E6" s="341"/>
      <c r="F6" s="341"/>
      <c r="G6" s="341"/>
      <c r="H6" s="346"/>
    </row>
    <row r="7" spans="1:8">
      <c r="A7" s="331" t="s">
        <v>4</v>
      </c>
      <c r="B7" s="331" t="s">
        <v>500</v>
      </c>
      <c r="C7" s="331"/>
      <c r="D7" s="331"/>
      <c r="E7" s="331"/>
      <c r="F7" s="331"/>
      <c r="G7" s="331"/>
      <c r="H7" s="331"/>
    </row>
    <row r="8" spans="1:8">
      <c r="A8" s="330">
        <v>1</v>
      </c>
      <c r="B8" s="330" t="s">
        <v>511</v>
      </c>
      <c r="C8" s="330"/>
      <c r="D8" s="330"/>
      <c r="E8" s="330"/>
      <c r="F8" s="330"/>
      <c r="G8" s="330"/>
      <c r="H8" s="330"/>
    </row>
    <row r="9" spans="1:8">
      <c r="A9" s="330"/>
      <c r="B9" s="330" t="s">
        <v>513</v>
      </c>
      <c r="C9" s="330"/>
      <c r="D9" s="330"/>
      <c r="E9" s="330"/>
      <c r="F9" s="330"/>
      <c r="G9" s="330"/>
      <c r="H9" s="330"/>
    </row>
    <row r="10" spans="1:8">
      <c r="A10" s="330"/>
      <c r="B10" s="330" t="s">
        <v>513</v>
      </c>
      <c r="C10" s="330"/>
      <c r="D10" s="330"/>
      <c r="E10" s="330"/>
      <c r="F10" s="330"/>
      <c r="G10" s="330"/>
      <c r="H10" s="330"/>
    </row>
    <row r="11" spans="1:8">
      <c r="A11" s="330">
        <v>2</v>
      </c>
      <c r="B11" s="330" t="s">
        <v>510</v>
      </c>
      <c r="C11" s="330"/>
      <c r="D11" s="330"/>
      <c r="E11" s="330"/>
      <c r="F11" s="330"/>
      <c r="G11" s="330"/>
      <c r="H11" s="330"/>
    </row>
    <row r="12" spans="1:8">
      <c r="A12" s="330"/>
      <c r="B12" s="330" t="s">
        <v>513</v>
      </c>
      <c r="C12" s="330"/>
      <c r="D12" s="330"/>
      <c r="E12" s="330"/>
      <c r="F12" s="330"/>
      <c r="G12" s="330"/>
      <c r="H12" s="330"/>
    </row>
    <row r="13" spans="1:8">
      <c r="A13" s="330"/>
      <c r="B13" s="330" t="s">
        <v>513</v>
      </c>
      <c r="C13" s="330"/>
      <c r="D13" s="330"/>
      <c r="E13" s="330"/>
      <c r="F13" s="330"/>
      <c r="G13" s="330"/>
      <c r="H13" s="330"/>
    </row>
    <row r="14" spans="1:8">
      <c r="A14" s="330">
        <v>3</v>
      </c>
      <c r="B14" s="330" t="s">
        <v>512</v>
      </c>
      <c r="C14" s="330"/>
      <c r="D14" s="330"/>
      <c r="E14" s="330"/>
      <c r="F14" s="330"/>
      <c r="G14" s="330"/>
      <c r="H14" s="330"/>
    </row>
    <row r="15" spans="1:8">
      <c r="A15" s="331" t="s">
        <v>5</v>
      </c>
      <c r="B15" s="331" t="s">
        <v>509</v>
      </c>
      <c r="C15" s="331"/>
      <c r="D15" s="331"/>
      <c r="E15" s="331"/>
      <c r="F15" s="331"/>
      <c r="G15" s="331"/>
      <c r="H15" s="331"/>
    </row>
    <row r="16" spans="1:8">
      <c r="A16" s="330">
        <v>1</v>
      </c>
      <c r="B16" s="330" t="s">
        <v>511</v>
      </c>
      <c r="C16" s="330"/>
      <c r="D16" s="330"/>
      <c r="E16" s="330"/>
      <c r="F16" s="330"/>
      <c r="G16" s="330"/>
      <c r="H16" s="330"/>
    </row>
    <row r="17" spans="1:8">
      <c r="A17" s="330"/>
      <c r="B17" s="330" t="s">
        <v>513</v>
      </c>
      <c r="C17" s="330"/>
      <c r="D17" s="330"/>
      <c r="E17" s="330"/>
      <c r="F17" s="330"/>
      <c r="G17" s="330"/>
      <c r="H17" s="330"/>
    </row>
    <row r="18" spans="1:8">
      <c r="A18" s="330"/>
      <c r="B18" s="330" t="s">
        <v>513</v>
      </c>
      <c r="C18" s="330"/>
      <c r="D18" s="330"/>
      <c r="E18" s="330"/>
      <c r="F18" s="330"/>
      <c r="G18" s="330"/>
      <c r="H18" s="330"/>
    </row>
    <row r="19" spans="1:8">
      <c r="A19" s="330">
        <v>2</v>
      </c>
      <c r="B19" s="330" t="s">
        <v>510</v>
      </c>
      <c r="C19" s="330"/>
      <c r="D19" s="330"/>
      <c r="E19" s="330"/>
      <c r="F19" s="330"/>
      <c r="G19" s="330"/>
      <c r="H19" s="330"/>
    </row>
    <row r="20" spans="1:8">
      <c r="A20" s="330"/>
      <c r="B20" s="330" t="s">
        <v>513</v>
      </c>
      <c r="C20" s="330"/>
      <c r="D20" s="330"/>
      <c r="E20" s="330"/>
      <c r="F20" s="330"/>
      <c r="G20" s="330"/>
      <c r="H20" s="330"/>
    </row>
    <row r="21" spans="1:8">
      <c r="A21" s="330"/>
      <c r="B21" s="330" t="s">
        <v>513</v>
      </c>
      <c r="C21" s="330"/>
      <c r="D21" s="330"/>
      <c r="E21" s="330"/>
      <c r="F21" s="330"/>
      <c r="G21" s="330"/>
      <c r="H21" s="330"/>
    </row>
    <row r="22" spans="1:8">
      <c r="A22" s="330">
        <v>3</v>
      </c>
      <c r="B22" s="330" t="s">
        <v>512</v>
      </c>
      <c r="C22" s="330"/>
      <c r="D22" s="330"/>
      <c r="E22" s="330"/>
      <c r="F22" s="330"/>
      <c r="G22" s="330"/>
      <c r="H22" s="330"/>
    </row>
    <row r="23" spans="1:8">
      <c r="B23" s="332" t="s">
        <v>519</v>
      </c>
      <c r="C23" s="332"/>
      <c r="D23" s="332"/>
      <c r="E23" s="333" t="s">
        <v>520</v>
      </c>
      <c r="F23" s="333"/>
      <c r="G23" s="333"/>
      <c r="H23" s="333"/>
    </row>
    <row r="24" spans="1:8">
      <c r="B24" s="332"/>
      <c r="C24" s="332"/>
      <c r="D24" s="332"/>
      <c r="E24" s="333" t="s">
        <v>521</v>
      </c>
      <c r="F24" s="333"/>
      <c r="G24" s="333"/>
      <c r="H24" s="333"/>
    </row>
  </sheetData>
  <mergeCells count="11">
    <mergeCell ref="H5:H6"/>
    <mergeCell ref="A2:H2"/>
    <mergeCell ref="A3:H3"/>
    <mergeCell ref="E23:H23"/>
    <mergeCell ref="E24:H24"/>
    <mergeCell ref="A5:A6"/>
    <mergeCell ref="B5:B6"/>
    <mergeCell ref="C5:D5"/>
    <mergeCell ref="E5:E6"/>
    <mergeCell ref="F5:F6"/>
    <mergeCell ref="G5:G6"/>
  </mergeCells>
  <pageMargins left="0.45" right="0.7" top="0.25" bottom="0.2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31"/>
  <sheetViews>
    <sheetView tabSelected="1" topLeftCell="A6" zoomScaleNormal="100" zoomScaleSheetLayoutView="70" workbookViewId="0">
      <pane xSplit="2" ySplit="6" topLeftCell="L12" activePane="bottomRight" state="frozen"/>
      <selection activeCell="A6" sqref="A6"/>
      <selection pane="topRight" activeCell="C6" sqref="C6"/>
      <selection pane="bottomLeft" activeCell="A10" sqref="A10"/>
      <selection pane="bottomRight" activeCell="R12" sqref="R12"/>
    </sheetView>
  </sheetViews>
  <sheetFormatPr defaultColWidth="9.28515625" defaultRowHeight="16.5"/>
  <cols>
    <col min="1" max="1" width="9.28515625" style="5"/>
    <col min="2" max="2" width="41.5703125" style="5" customWidth="1"/>
    <col min="3" max="10" width="9.28515625" style="5"/>
    <col min="11" max="11" width="10" style="5" bestFit="1" customWidth="1"/>
    <col min="12" max="12" width="9.28515625" style="5"/>
    <col min="13" max="13" width="10" style="5" bestFit="1" customWidth="1"/>
    <col min="14" max="20" width="9.28515625" style="5"/>
    <col min="21" max="21" width="9.7109375" style="5" bestFit="1" customWidth="1"/>
    <col min="22" max="22" width="11.28515625" style="5" customWidth="1"/>
    <col min="23" max="16384" width="9.28515625" style="5"/>
  </cols>
  <sheetData>
    <row r="1" spans="1:23" ht="36" customHeight="1">
      <c r="A1" s="278" t="s">
        <v>491</v>
      </c>
      <c r="B1" s="278"/>
      <c r="C1" s="278"/>
      <c r="D1" s="278"/>
      <c r="E1" s="278"/>
      <c r="F1" s="278"/>
      <c r="G1" s="278"/>
      <c r="H1" s="278"/>
      <c r="I1" s="278"/>
      <c r="J1" s="278"/>
      <c r="K1" s="278"/>
      <c r="L1" s="278"/>
      <c r="M1" s="278"/>
      <c r="N1" s="278"/>
      <c r="O1" s="278"/>
      <c r="P1" s="278"/>
      <c r="Q1" s="278"/>
      <c r="R1" s="278"/>
      <c r="S1" s="278"/>
      <c r="T1" s="278"/>
      <c r="U1" s="278"/>
      <c r="V1" s="278"/>
      <c r="W1" s="278"/>
    </row>
    <row r="2" spans="1:23" ht="38.25" customHeight="1">
      <c r="A2" s="282" t="s">
        <v>485</v>
      </c>
      <c r="B2" s="282"/>
      <c r="C2" s="282"/>
      <c r="D2" s="282"/>
      <c r="E2" s="282"/>
      <c r="F2" s="282"/>
      <c r="G2" s="282"/>
      <c r="H2" s="282"/>
      <c r="I2" s="282"/>
      <c r="J2" s="282"/>
      <c r="K2" s="282"/>
      <c r="L2" s="282"/>
      <c r="M2" s="282"/>
      <c r="N2" s="282"/>
      <c r="O2" s="282"/>
      <c r="P2" s="282"/>
      <c r="Q2" s="282"/>
      <c r="R2" s="282"/>
      <c r="S2" s="282"/>
      <c r="T2" s="282"/>
      <c r="U2" s="282"/>
      <c r="V2" s="282"/>
      <c r="W2" s="282"/>
    </row>
    <row r="3" spans="1:23" ht="36.75" customHeight="1">
      <c r="A3" s="283" t="s">
        <v>484</v>
      </c>
      <c r="B3" s="283"/>
      <c r="C3" s="283"/>
      <c r="D3" s="283"/>
      <c r="E3" s="283"/>
      <c r="F3" s="283"/>
      <c r="G3" s="283"/>
      <c r="H3" s="283"/>
      <c r="I3" s="283"/>
      <c r="J3" s="283"/>
      <c r="K3" s="283"/>
      <c r="L3" s="283"/>
      <c r="M3" s="283"/>
      <c r="N3" s="283"/>
      <c r="O3" s="283"/>
      <c r="P3" s="283"/>
      <c r="Q3" s="283"/>
      <c r="R3" s="283"/>
      <c r="S3" s="283"/>
      <c r="T3" s="283"/>
      <c r="U3" s="283"/>
      <c r="V3" s="283"/>
      <c r="W3" s="283"/>
    </row>
    <row r="4" spans="1:23" ht="30" customHeight="1">
      <c r="A4" s="280"/>
      <c r="B4" s="280"/>
      <c r="C4" s="280"/>
      <c r="D4" s="280"/>
      <c r="E4" s="280"/>
      <c r="F4" s="280"/>
      <c r="G4" s="280"/>
      <c r="H4" s="280"/>
      <c r="I4" s="280"/>
      <c r="J4" s="280"/>
      <c r="K4" s="280"/>
      <c r="L4" s="280"/>
      <c r="M4" s="280"/>
      <c r="N4" s="280"/>
      <c r="O4" s="280"/>
      <c r="P4" s="280"/>
      <c r="Q4" s="280"/>
      <c r="R4" s="280"/>
      <c r="S4" s="280"/>
      <c r="T4" s="280"/>
      <c r="U4" s="280"/>
      <c r="V4" s="280"/>
      <c r="W4" s="280"/>
    </row>
    <row r="5" spans="1:23" ht="33.75" customHeight="1">
      <c r="K5" s="263"/>
      <c r="L5" s="266"/>
      <c r="M5" s="266"/>
      <c r="N5" s="263"/>
      <c r="O5" s="23"/>
      <c r="P5" s="23"/>
      <c r="Q5" s="23"/>
      <c r="R5" s="23"/>
      <c r="S5" s="23"/>
      <c r="T5" s="23"/>
      <c r="U5" s="23"/>
      <c r="V5" s="23"/>
      <c r="W5" s="263" t="s">
        <v>30</v>
      </c>
    </row>
    <row r="6" spans="1:23" ht="33.75" customHeight="1">
      <c r="K6" s="272"/>
      <c r="L6" s="272"/>
      <c r="M6" s="335"/>
      <c r="N6" s="335"/>
      <c r="O6" s="336"/>
      <c r="P6" s="336"/>
      <c r="Q6" s="336"/>
      <c r="R6" s="336"/>
      <c r="S6" s="336"/>
      <c r="T6" s="336"/>
      <c r="U6" s="337" t="s">
        <v>524</v>
      </c>
      <c r="V6" s="337"/>
      <c r="W6" s="337"/>
    </row>
    <row r="7" spans="1:23" ht="33.75" customHeight="1">
      <c r="K7" s="272"/>
      <c r="L7" s="272"/>
      <c r="M7" s="272"/>
      <c r="N7" s="272"/>
      <c r="O7" s="23"/>
      <c r="P7" s="23"/>
      <c r="Q7" s="23"/>
      <c r="R7" s="23"/>
      <c r="S7" s="23"/>
      <c r="T7" s="23"/>
      <c r="U7" s="23"/>
      <c r="V7" s="308" t="s">
        <v>522</v>
      </c>
      <c r="W7" s="308"/>
    </row>
    <row r="8" spans="1:23" ht="93" customHeight="1">
      <c r="A8" s="279" t="s">
        <v>9</v>
      </c>
      <c r="B8" s="279" t="s">
        <v>10</v>
      </c>
      <c r="C8" s="279" t="s">
        <v>493</v>
      </c>
      <c r="D8" s="279" t="s">
        <v>82</v>
      </c>
      <c r="E8" s="279" t="s">
        <v>486</v>
      </c>
      <c r="F8" s="279" t="s">
        <v>487</v>
      </c>
      <c r="G8" s="279" t="s">
        <v>489</v>
      </c>
      <c r="H8" s="279"/>
      <c r="I8" s="279"/>
      <c r="J8" s="279"/>
      <c r="K8" s="276" t="s">
        <v>488</v>
      </c>
      <c r="L8" s="276"/>
      <c r="M8" s="276"/>
      <c r="N8" s="276" t="s">
        <v>496</v>
      </c>
      <c r="O8" s="276"/>
      <c r="P8" s="276"/>
      <c r="Q8" s="276" t="s">
        <v>490</v>
      </c>
      <c r="R8" s="276"/>
      <c r="S8" s="276"/>
      <c r="T8" s="276" t="s">
        <v>492</v>
      </c>
      <c r="U8" s="276"/>
      <c r="V8" s="276"/>
      <c r="W8" s="279" t="s">
        <v>526</v>
      </c>
    </row>
    <row r="9" spans="1:23" ht="32.25" customHeight="1">
      <c r="A9" s="279"/>
      <c r="B9" s="279"/>
      <c r="C9" s="279"/>
      <c r="D9" s="279"/>
      <c r="E9" s="279"/>
      <c r="F9" s="279"/>
      <c r="G9" s="279" t="s">
        <v>12</v>
      </c>
      <c r="H9" s="279" t="s">
        <v>13</v>
      </c>
      <c r="I9" s="279"/>
      <c r="J9" s="279"/>
      <c r="K9" s="276" t="s">
        <v>15</v>
      </c>
      <c r="L9" s="277" t="s">
        <v>494</v>
      </c>
      <c r="M9" s="277"/>
      <c r="N9" s="276" t="s">
        <v>15</v>
      </c>
      <c r="O9" s="277" t="s">
        <v>494</v>
      </c>
      <c r="P9" s="277"/>
      <c r="Q9" s="276" t="s">
        <v>15</v>
      </c>
      <c r="R9" s="277" t="s">
        <v>494</v>
      </c>
      <c r="S9" s="277"/>
      <c r="T9" s="276" t="s">
        <v>15</v>
      </c>
      <c r="U9" s="277" t="s">
        <v>494</v>
      </c>
      <c r="V9" s="277"/>
      <c r="W9" s="279"/>
    </row>
    <row r="10" spans="1:23" ht="32.25" customHeight="1">
      <c r="A10" s="279"/>
      <c r="B10" s="279"/>
      <c r="C10" s="279"/>
      <c r="D10" s="279"/>
      <c r="E10" s="279"/>
      <c r="F10" s="279"/>
      <c r="G10" s="279"/>
      <c r="H10" s="279" t="s">
        <v>15</v>
      </c>
      <c r="I10" s="281" t="s">
        <v>494</v>
      </c>
      <c r="J10" s="279"/>
      <c r="K10" s="276"/>
      <c r="L10" s="276" t="s">
        <v>457</v>
      </c>
      <c r="M10" s="276" t="s">
        <v>495</v>
      </c>
      <c r="N10" s="276"/>
      <c r="O10" s="276" t="s">
        <v>457</v>
      </c>
      <c r="P10" s="276" t="s">
        <v>495</v>
      </c>
      <c r="Q10" s="276"/>
      <c r="R10" s="276" t="s">
        <v>457</v>
      </c>
      <c r="S10" s="276" t="s">
        <v>495</v>
      </c>
      <c r="T10" s="276"/>
      <c r="U10" s="276" t="s">
        <v>457</v>
      </c>
      <c r="V10" s="276" t="s">
        <v>495</v>
      </c>
      <c r="W10" s="279"/>
    </row>
    <row r="11" spans="1:23" ht="33">
      <c r="A11" s="279"/>
      <c r="B11" s="279"/>
      <c r="C11" s="279"/>
      <c r="D11" s="279"/>
      <c r="E11" s="279"/>
      <c r="F11" s="279"/>
      <c r="G11" s="279"/>
      <c r="H11" s="279"/>
      <c r="I11" s="265" t="s">
        <v>457</v>
      </c>
      <c r="J11" s="265" t="s">
        <v>495</v>
      </c>
      <c r="K11" s="276"/>
      <c r="L11" s="276"/>
      <c r="M11" s="276"/>
      <c r="N11" s="276"/>
      <c r="O11" s="276"/>
      <c r="P11" s="276"/>
      <c r="Q11" s="276"/>
      <c r="R11" s="276"/>
      <c r="S11" s="276"/>
      <c r="T11" s="276"/>
      <c r="U11" s="276"/>
      <c r="V11" s="276"/>
      <c r="W11" s="279"/>
    </row>
    <row r="12" spans="1:23" s="9" customFormat="1" ht="37.5" customHeight="1">
      <c r="A12" s="264"/>
      <c r="B12" s="17" t="s">
        <v>15</v>
      </c>
      <c r="C12" s="17"/>
      <c r="D12" s="264"/>
      <c r="E12" s="264"/>
      <c r="F12" s="264"/>
      <c r="G12" s="264"/>
      <c r="H12" s="18"/>
      <c r="I12" s="18"/>
      <c r="J12" s="18"/>
      <c r="K12" s="18"/>
      <c r="L12" s="18"/>
      <c r="M12" s="18"/>
      <c r="N12" s="18"/>
      <c r="O12" s="18"/>
      <c r="P12" s="18"/>
      <c r="Q12" s="18"/>
      <c r="R12" s="18"/>
      <c r="S12" s="18"/>
      <c r="T12" s="18"/>
      <c r="U12" s="18"/>
      <c r="V12" s="18"/>
      <c r="W12" s="18"/>
    </row>
    <row r="13" spans="1:23" s="9" customFormat="1" ht="37.5" customHeight="1">
      <c r="A13" s="269" t="s">
        <v>4</v>
      </c>
      <c r="B13" s="268" t="s">
        <v>499</v>
      </c>
      <c r="C13" s="17"/>
      <c r="D13" s="269"/>
      <c r="E13" s="269"/>
      <c r="F13" s="269"/>
      <c r="G13" s="269"/>
      <c r="H13" s="18"/>
      <c r="I13" s="18"/>
      <c r="J13" s="18"/>
      <c r="K13" s="18"/>
      <c r="L13" s="18"/>
      <c r="M13" s="18"/>
      <c r="N13" s="18"/>
      <c r="O13" s="18"/>
      <c r="P13" s="18"/>
      <c r="Q13" s="18"/>
      <c r="R13" s="18"/>
      <c r="S13" s="18"/>
      <c r="T13" s="18"/>
      <c r="U13" s="18"/>
      <c r="V13" s="18"/>
      <c r="W13" s="18"/>
    </row>
    <row r="14" spans="1:23" s="9" customFormat="1" ht="37.5" customHeight="1">
      <c r="A14" s="271"/>
      <c r="B14" s="270" t="s">
        <v>504</v>
      </c>
      <c r="C14" s="17"/>
      <c r="D14" s="271"/>
      <c r="E14" s="271"/>
      <c r="F14" s="271"/>
      <c r="G14" s="271"/>
      <c r="H14" s="18"/>
      <c r="I14" s="18"/>
      <c r="J14" s="18"/>
      <c r="K14" s="18"/>
      <c r="L14" s="18"/>
      <c r="M14" s="18"/>
      <c r="N14" s="18"/>
      <c r="O14" s="18"/>
      <c r="P14" s="18"/>
      <c r="Q14" s="18"/>
      <c r="R14" s="18"/>
      <c r="S14" s="18"/>
      <c r="T14" s="18"/>
      <c r="U14" s="18"/>
      <c r="V14" s="18"/>
      <c r="W14" s="18"/>
    </row>
    <row r="15" spans="1:23" s="9" customFormat="1" ht="37.5" customHeight="1">
      <c r="A15" s="271"/>
      <c r="B15" s="270" t="s">
        <v>505</v>
      </c>
      <c r="C15" s="17"/>
      <c r="D15" s="271"/>
      <c r="E15" s="271"/>
      <c r="F15" s="271"/>
      <c r="G15" s="271"/>
      <c r="H15" s="18"/>
      <c r="I15" s="18"/>
      <c r="J15" s="18"/>
      <c r="K15" s="18"/>
      <c r="L15" s="18"/>
      <c r="M15" s="18"/>
      <c r="N15" s="18"/>
      <c r="O15" s="18"/>
      <c r="P15" s="18"/>
      <c r="Q15" s="18"/>
      <c r="R15" s="18"/>
      <c r="S15" s="18"/>
      <c r="T15" s="18"/>
      <c r="U15" s="18"/>
      <c r="V15" s="18"/>
      <c r="W15" s="18"/>
    </row>
    <row r="16" spans="1:23" s="9" customFormat="1" ht="37.5" customHeight="1">
      <c r="A16" s="271"/>
      <c r="B16" s="323" t="s">
        <v>503</v>
      </c>
      <c r="C16" s="17"/>
      <c r="D16" s="271"/>
      <c r="E16" s="271"/>
      <c r="F16" s="271"/>
      <c r="G16" s="271"/>
      <c r="H16" s="18"/>
      <c r="I16" s="18"/>
      <c r="J16" s="18"/>
      <c r="K16" s="18"/>
      <c r="L16" s="18"/>
      <c r="M16" s="18"/>
      <c r="N16" s="18"/>
      <c r="O16" s="18"/>
      <c r="P16" s="18"/>
      <c r="Q16" s="18"/>
      <c r="R16" s="18"/>
      <c r="S16" s="18"/>
      <c r="T16" s="18"/>
      <c r="U16" s="18"/>
      <c r="V16" s="18"/>
      <c r="W16" s="18"/>
    </row>
    <row r="17" spans="1:23" s="9" customFormat="1" ht="57" customHeight="1">
      <c r="A17" s="196" t="s">
        <v>5</v>
      </c>
      <c r="B17" s="197" t="s">
        <v>497</v>
      </c>
      <c r="C17" s="17"/>
      <c r="D17" s="267"/>
      <c r="E17" s="267"/>
      <c r="F17" s="267"/>
      <c r="G17" s="267"/>
      <c r="H17" s="18"/>
      <c r="I17" s="18"/>
      <c r="J17" s="18"/>
      <c r="K17" s="18"/>
      <c r="L17" s="18"/>
      <c r="M17" s="18"/>
      <c r="N17" s="18"/>
      <c r="O17" s="18"/>
      <c r="P17" s="18"/>
      <c r="Q17" s="18"/>
      <c r="R17" s="18"/>
      <c r="S17" s="18"/>
      <c r="T17" s="18"/>
      <c r="U17" s="18"/>
      <c r="V17" s="18"/>
      <c r="W17" s="18"/>
    </row>
    <row r="18" spans="1:23" s="9" customFormat="1" ht="57" customHeight="1">
      <c r="A18" s="196"/>
      <c r="B18" s="270" t="s">
        <v>504</v>
      </c>
      <c r="C18" s="17"/>
      <c r="D18" s="271"/>
      <c r="E18" s="271"/>
      <c r="F18" s="271"/>
      <c r="G18" s="271"/>
      <c r="H18" s="18"/>
      <c r="I18" s="18"/>
      <c r="J18" s="18"/>
      <c r="K18" s="18"/>
      <c r="L18" s="18"/>
      <c r="M18" s="18"/>
      <c r="N18" s="18"/>
      <c r="O18" s="18"/>
      <c r="P18" s="18"/>
      <c r="Q18" s="18"/>
      <c r="R18" s="18"/>
      <c r="S18" s="18"/>
      <c r="T18" s="18"/>
      <c r="U18" s="18"/>
      <c r="V18" s="18"/>
      <c r="W18" s="18"/>
    </row>
    <row r="19" spans="1:23" s="9" customFormat="1" ht="57" customHeight="1">
      <c r="A19" s="196"/>
      <c r="B19" s="270" t="s">
        <v>505</v>
      </c>
      <c r="C19" s="17"/>
      <c r="D19" s="271"/>
      <c r="E19" s="271"/>
      <c r="F19" s="271"/>
      <c r="G19" s="271"/>
      <c r="H19" s="18"/>
      <c r="I19" s="18"/>
      <c r="J19" s="18"/>
      <c r="K19" s="18"/>
      <c r="L19" s="18"/>
      <c r="M19" s="18"/>
      <c r="N19" s="18"/>
      <c r="O19" s="18"/>
      <c r="P19" s="18"/>
      <c r="Q19" s="18"/>
      <c r="R19" s="18"/>
      <c r="S19" s="18"/>
      <c r="T19" s="18"/>
      <c r="U19" s="18"/>
      <c r="V19" s="18"/>
      <c r="W19" s="18"/>
    </row>
    <row r="20" spans="1:23" s="9" customFormat="1" ht="57" customHeight="1">
      <c r="A20" s="196"/>
      <c r="B20" s="323" t="s">
        <v>503</v>
      </c>
      <c r="C20" s="17"/>
      <c r="D20" s="271"/>
      <c r="E20" s="271"/>
      <c r="F20" s="271"/>
      <c r="G20" s="271"/>
      <c r="H20" s="18"/>
      <c r="I20" s="18"/>
      <c r="J20" s="18"/>
      <c r="K20" s="18"/>
      <c r="L20" s="18"/>
      <c r="M20" s="18"/>
      <c r="N20" s="18"/>
      <c r="O20" s="18"/>
      <c r="P20" s="18"/>
      <c r="Q20" s="18"/>
      <c r="R20" s="18"/>
      <c r="S20" s="18"/>
      <c r="T20" s="18"/>
      <c r="U20" s="18"/>
      <c r="V20" s="18"/>
      <c r="W20" s="18"/>
    </row>
    <row r="21" spans="1:23" s="198" customFormat="1" ht="54.75" customHeight="1">
      <c r="A21" s="196" t="s">
        <v>8</v>
      </c>
      <c r="B21" s="197" t="s">
        <v>502</v>
      </c>
      <c r="C21" s="197"/>
      <c r="D21" s="196"/>
      <c r="E21" s="196"/>
      <c r="F21" s="196"/>
      <c r="G21" s="196"/>
      <c r="H21" s="199"/>
      <c r="I21" s="199"/>
      <c r="J21" s="199"/>
      <c r="K21" s="199"/>
      <c r="L21" s="199"/>
      <c r="M21" s="199"/>
      <c r="N21" s="199"/>
      <c r="O21" s="199"/>
      <c r="P21" s="199"/>
      <c r="Q21" s="199"/>
      <c r="R21" s="199"/>
      <c r="S21" s="199"/>
      <c r="T21" s="199"/>
      <c r="U21" s="199"/>
      <c r="V21" s="199"/>
      <c r="W21" s="200"/>
    </row>
    <row r="22" spans="1:23" s="198" customFormat="1" ht="54.75" customHeight="1">
      <c r="A22" s="196"/>
      <c r="B22" s="270" t="s">
        <v>504</v>
      </c>
      <c r="C22" s="197"/>
      <c r="D22" s="196"/>
      <c r="E22" s="196"/>
      <c r="F22" s="196"/>
      <c r="G22" s="196"/>
      <c r="H22" s="199"/>
      <c r="I22" s="199"/>
      <c r="J22" s="199"/>
      <c r="K22" s="199"/>
      <c r="L22" s="199"/>
      <c r="M22" s="199"/>
      <c r="N22" s="199"/>
      <c r="O22" s="199"/>
      <c r="P22" s="199"/>
      <c r="Q22" s="199"/>
      <c r="R22" s="199"/>
      <c r="S22" s="199"/>
      <c r="T22" s="199"/>
      <c r="U22" s="199"/>
      <c r="V22" s="199"/>
      <c r="W22" s="200"/>
    </row>
    <row r="23" spans="1:23" s="198" customFormat="1" ht="54.75" customHeight="1">
      <c r="A23" s="196"/>
      <c r="B23" s="270" t="s">
        <v>505</v>
      </c>
      <c r="C23" s="197"/>
      <c r="D23" s="196"/>
      <c r="E23" s="196"/>
      <c r="F23" s="196"/>
      <c r="G23" s="196"/>
      <c r="H23" s="199"/>
      <c r="I23" s="199"/>
      <c r="J23" s="199"/>
      <c r="K23" s="199"/>
      <c r="L23" s="199"/>
      <c r="M23" s="199"/>
      <c r="N23" s="199"/>
      <c r="O23" s="199"/>
      <c r="P23" s="199"/>
      <c r="Q23" s="199"/>
      <c r="R23" s="199"/>
      <c r="S23" s="199"/>
      <c r="T23" s="199"/>
      <c r="U23" s="199"/>
      <c r="V23" s="199"/>
      <c r="W23" s="200"/>
    </row>
    <row r="24" spans="1:23" s="198" customFormat="1" ht="54.75" customHeight="1">
      <c r="A24" s="196"/>
      <c r="B24" s="323" t="s">
        <v>503</v>
      </c>
      <c r="C24" s="197"/>
      <c r="D24" s="196"/>
      <c r="E24" s="196"/>
      <c r="F24" s="196"/>
      <c r="G24" s="196"/>
      <c r="H24" s="199"/>
      <c r="I24" s="199"/>
      <c r="J24" s="199"/>
      <c r="K24" s="199"/>
      <c r="L24" s="199"/>
      <c r="M24" s="199"/>
      <c r="N24" s="199"/>
      <c r="O24" s="199"/>
      <c r="P24" s="199"/>
      <c r="Q24" s="199"/>
      <c r="R24" s="199"/>
      <c r="S24" s="199"/>
      <c r="T24" s="199"/>
      <c r="U24" s="199"/>
      <c r="V24" s="199"/>
      <c r="W24" s="200"/>
    </row>
    <row r="25" spans="1:23" s="198" customFormat="1" ht="71.25" customHeight="1">
      <c r="A25" s="196" t="s">
        <v>8</v>
      </c>
      <c r="B25" s="197" t="s">
        <v>501</v>
      </c>
      <c r="C25" s="197"/>
      <c r="D25" s="196"/>
      <c r="E25" s="196"/>
      <c r="F25" s="196"/>
      <c r="G25" s="196"/>
      <c r="H25" s="199"/>
      <c r="I25" s="199"/>
      <c r="J25" s="199"/>
      <c r="K25" s="199"/>
      <c r="L25" s="199"/>
      <c r="M25" s="199"/>
      <c r="N25" s="199"/>
      <c r="O25" s="199"/>
      <c r="P25" s="199"/>
      <c r="Q25" s="199"/>
      <c r="R25" s="199"/>
      <c r="S25" s="199"/>
      <c r="T25" s="199"/>
      <c r="U25" s="199"/>
      <c r="V25" s="199"/>
      <c r="W25" s="199"/>
    </row>
    <row r="26" spans="1:23" s="198" customFormat="1" ht="71.25" customHeight="1">
      <c r="A26" s="196"/>
      <c r="B26" s="270" t="s">
        <v>504</v>
      </c>
      <c r="C26" s="197"/>
      <c r="D26" s="196"/>
      <c r="E26" s="196"/>
      <c r="F26" s="196"/>
      <c r="G26" s="196"/>
      <c r="H26" s="199"/>
      <c r="I26" s="199"/>
      <c r="J26" s="199"/>
      <c r="K26" s="199"/>
      <c r="L26" s="199"/>
      <c r="M26" s="199"/>
      <c r="N26" s="199"/>
      <c r="O26" s="199"/>
      <c r="P26" s="199"/>
      <c r="Q26" s="199"/>
      <c r="R26" s="199"/>
      <c r="S26" s="199"/>
      <c r="T26" s="199"/>
      <c r="U26" s="199"/>
      <c r="V26" s="199"/>
      <c r="W26" s="199"/>
    </row>
    <row r="27" spans="1:23" s="198" customFormat="1" ht="71.25" customHeight="1">
      <c r="A27" s="196"/>
      <c r="B27" s="270" t="s">
        <v>505</v>
      </c>
      <c r="C27" s="197"/>
      <c r="D27" s="196"/>
      <c r="E27" s="196"/>
      <c r="F27" s="196"/>
      <c r="G27" s="196"/>
      <c r="H27" s="199"/>
      <c r="I27" s="199"/>
      <c r="J27" s="199"/>
      <c r="K27" s="199"/>
      <c r="L27" s="199"/>
      <c r="M27" s="199"/>
      <c r="N27" s="199"/>
      <c r="O27" s="199"/>
      <c r="P27" s="199"/>
      <c r="Q27" s="199"/>
      <c r="R27" s="199"/>
      <c r="S27" s="199"/>
      <c r="T27" s="199"/>
      <c r="U27" s="199"/>
      <c r="V27" s="199"/>
      <c r="W27" s="199"/>
    </row>
    <row r="28" spans="1:23" s="198" customFormat="1" ht="71.25" customHeight="1">
      <c r="A28" s="196"/>
      <c r="B28" s="323" t="s">
        <v>503</v>
      </c>
      <c r="C28" s="197"/>
      <c r="D28" s="196"/>
      <c r="E28" s="196"/>
      <c r="F28" s="196"/>
      <c r="G28" s="196"/>
      <c r="H28" s="199"/>
      <c r="I28" s="199"/>
      <c r="J28" s="199"/>
      <c r="K28" s="199"/>
      <c r="L28" s="199"/>
      <c r="M28" s="199"/>
      <c r="N28" s="199"/>
      <c r="O28" s="199"/>
      <c r="P28" s="199"/>
      <c r="Q28" s="199"/>
      <c r="R28" s="199"/>
      <c r="S28" s="199"/>
      <c r="T28" s="199"/>
      <c r="U28" s="199"/>
      <c r="V28" s="199"/>
      <c r="W28" s="199"/>
    </row>
    <row r="29" spans="1:23" ht="70.5" customHeight="1">
      <c r="A29" s="196" t="s">
        <v>88</v>
      </c>
      <c r="B29" s="197" t="s">
        <v>498</v>
      </c>
      <c r="C29" s="2"/>
      <c r="D29" s="2"/>
      <c r="E29" s="2"/>
      <c r="F29" s="2"/>
      <c r="G29" s="2"/>
      <c r="H29" s="2"/>
      <c r="I29" s="2"/>
      <c r="J29" s="2"/>
      <c r="K29" s="2"/>
      <c r="L29" s="2"/>
      <c r="M29" s="2"/>
      <c r="N29" s="2"/>
      <c r="O29" s="2"/>
      <c r="P29" s="2"/>
      <c r="Q29" s="2"/>
      <c r="R29" s="2"/>
      <c r="S29" s="2"/>
      <c r="T29" s="2"/>
      <c r="U29" s="2"/>
      <c r="V29" s="2"/>
      <c r="W29" s="2"/>
    </row>
    <row r="30" spans="1:23" ht="19.5">
      <c r="A30" s="324"/>
      <c r="B30" s="325" t="s">
        <v>519</v>
      </c>
      <c r="C30" s="326"/>
      <c r="D30" s="326"/>
      <c r="E30" s="326"/>
      <c r="F30" s="326"/>
      <c r="G30" s="326"/>
      <c r="H30" s="326"/>
      <c r="I30" s="326"/>
      <c r="J30" s="326"/>
      <c r="K30" s="326"/>
      <c r="L30" s="326"/>
      <c r="M30" s="326"/>
      <c r="N30" s="326"/>
      <c r="O30" s="326"/>
      <c r="P30" s="326"/>
      <c r="Q30" s="326"/>
      <c r="R30" s="343" t="s">
        <v>525</v>
      </c>
      <c r="S30" s="343"/>
      <c r="T30" s="343"/>
      <c r="U30" s="343"/>
      <c r="V30" s="343"/>
      <c r="W30" s="343"/>
    </row>
    <row r="31" spans="1:23">
      <c r="R31" s="344" t="s">
        <v>521</v>
      </c>
      <c r="S31" s="344"/>
      <c r="T31" s="344"/>
      <c r="U31" s="344"/>
      <c r="V31" s="344"/>
      <c r="W31" s="344"/>
    </row>
  </sheetData>
  <mergeCells count="40">
    <mergeCell ref="V7:W7"/>
    <mergeCell ref="U6:W6"/>
    <mergeCell ref="R30:W30"/>
    <mergeCell ref="R31:W31"/>
    <mergeCell ref="K8:M8"/>
    <mergeCell ref="L9:M9"/>
    <mergeCell ref="K9:K11"/>
    <mergeCell ref="L10:L11"/>
    <mergeCell ref="M10:M11"/>
    <mergeCell ref="A1:W1"/>
    <mergeCell ref="F8:F11"/>
    <mergeCell ref="A8:A11"/>
    <mergeCell ref="B8:B11"/>
    <mergeCell ref="G9:G11"/>
    <mergeCell ref="A4:W4"/>
    <mergeCell ref="D8:D11"/>
    <mergeCell ref="W8:W11"/>
    <mergeCell ref="E8:E11"/>
    <mergeCell ref="H9:J9"/>
    <mergeCell ref="G8:J8"/>
    <mergeCell ref="H10:H11"/>
    <mergeCell ref="I10:J10"/>
    <mergeCell ref="A2:W2"/>
    <mergeCell ref="C8:C11"/>
    <mergeCell ref="A3:W3"/>
    <mergeCell ref="V10:V11"/>
    <mergeCell ref="Q8:S8"/>
    <mergeCell ref="Q9:Q11"/>
    <mergeCell ref="R9:S9"/>
    <mergeCell ref="R10:R11"/>
    <mergeCell ref="S10:S11"/>
    <mergeCell ref="T8:V8"/>
    <mergeCell ref="T9:T11"/>
    <mergeCell ref="U9:V9"/>
    <mergeCell ref="U10:U11"/>
    <mergeCell ref="N8:P8"/>
    <mergeCell ref="N9:N11"/>
    <mergeCell ref="O9:P9"/>
    <mergeCell ref="O10:O11"/>
    <mergeCell ref="P10:P11"/>
  </mergeCells>
  <phoneticPr fontId="3" type="noConversion"/>
  <printOptions horizontalCentered="1"/>
  <pageMargins left="0" right="0" top="0.25" bottom="0.25" header="1.1811024E-2" footer="0"/>
  <pageSetup paperSize="8" scale="80" orientation="landscape" r:id="rId1"/>
  <headerFooter alignWithMargins="0">
    <oddFooter>&amp;C&amp;"Times New Roman,Regular"&amp;11&amp;P/&amp;N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9"/>
  <sheetViews>
    <sheetView topLeftCell="A6" zoomScale="70" zoomScaleNormal="70" workbookViewId="0">
      <selection activeCell="H11" sqref="H11"/>
    </sheetView>
  </sheetViews>
  <sheetFormatPr defaultRowHeight="16.5"/>
  <cols>
    <col min="1" max="1" width="6.7109375" style="5" customWidth="1"/>
    <col min="2" max="2" width="39.28515625" style="5" customWidth="1"/>
    <col min="3" max="3" width="13.42578125" style="5" customWidth="1"/>
    <col min="4" max="5" width="15.28515625" style="5" customWidth="1"/>
    <col min="6" max="6" width="20.85546875" style="5" customWidth="1"/>
    <col min="7" max="7" width="15.28515625" style="5" customWidth="1"/>
    <col min="8" max="8" width="15.5703125" style="5" customWidth="1"/>
    <col min="9" max="9" width="17.42578125" style="5" customWidth="1"/>
    <col min="10" max="10" width="16" style="5" customWidth="1"/>
    <col min="11" max="11" width="39.7109375" style="5" customWidth="1"/>
    <col min="12" max="12" width="9.140625" style="5" customWidth="1"/>
    <col min="13" max="16384" width="9.140625" style="5"/>
  </cols>
  <sheetData>
    <row r="1" spans="1:11" ht="28.5" customHeight="1">
      <c r="A1" s="278"/>
      <c r="B1" s="278"/>
      <c r="C1" s="278"/>
      <c r="D1" s="278"/>
      <c r="E1" s="278"/>
      <c r="F1" s="278"/>
      <c r="G1" s="278"/>
      <c r="H1" s="278"/>
      <c r="I1" s="278"/>
      <c r="J1" s="278"/>
      <c r="K1" s="278"/>
    </row>
    <row r="2" spans="1:11" ht="45.75" customHeight="1">
      <c r="A2" s="283" t="s">
        <v>464</v>
      </c>
      <c r="B2" s="283"/>
      <c r="C2" s="283"/>
      <c r="D2" s="283"/>
      <c r="E2" s="283"/>
      <c r="F2" s="283"/>
      <c r="G2" s="283"/>
      <c r="H2" s="283"/>
      <c r="I2" s="283"/>
      <c r="J2" s="283"/>
      <c r="K2" s="283"/>
    </row>
    <row r="3" spans="1:11" ht="42.75" customHeight="1">
      <c r="A3" s="284" t="s">
        <v>430</v>
      </c>
      <c r="B3" s="284"/>
      <c r="C3" s="284"/>
      <c r="D3" s="284"/>
      <c r="E3" s="284"/>
      <c r="F3" s="284"/>
      <c r="G3" s="284"/>
      <c r="H3" s="284"/>
      <c r="I3" s="284"/>
      <c r="J3" s="284"/>
      <c r="K3" s="284"/>
    </row>
    <row r="4" spans="1:11" ht="30" customHeight="1">
      <c r="A4" s="280"/>
      <c r="B4" s="280"/>
      <c r="C4" s="280"/>
      <c r="D4" s="280"/>
      <c r="E4" s="280"/>
      <c r="F4" s="280"/>
      <c r="G4" s="280"/>
      <c r="H4" s="280"/>
      <c r="I4" s="280"/>
      <c r="J4" s="280"/>
      <c r="K4" s="280"/>
    </row>
    <row r="5" spans="1:11" ht="38.25" customHeight="1">
      <c r="H5" s="237"/>
      <c r="I5" s="237"/>
      <c r="J5" s="23"/>
      <c r="K5" s="237" t="s">
        <v>30</v>
      </c>
    </row>
    <row r="6" spans="1:11" ht="32.25" customHeight="1">
      <c r="A6" s="279" t="s">
        <v>9</v>
      </c>
      <c r="B6" s="279" t="s">
        <v>10</v>
      </c>
      <c r="C6" s="279" t="s">
        <v>52</v>
      </c>
      <c r="D6" s="279" t="s">
        <v>82</v>
      </c>
      <c r="E6" s="279" t="s">
        <v>7</v>
      </c>
      <c r="F6" s="279" t="s">
        <v>11</v>
      </c>
      <c r="G6" s="279"/>
      <c r="H6" s="276" t="s">
        <v>351</v>
      </c>
      <c r="I6" s="276" t="s">
        <v>283</v>
      </c>
      <c r="J6" s="276" t="s">
        <v>461</v>
      </c>
      <c r="K6" s="279" t="s">
        <v>14</v>
      </c>
    </row>
    <row r="7" spans="1:11" ht="27" customHeight="1">
      <c r="A7" s="279"/>
      <c r="B7" s="279"/>
      <c r="C7" s="279"/>
      <c r="D7" s="279"/>
      <c r="E7" s="279"/>
      <c r="F7" s="279" t="s">
        <v>12</v>
      </c>
      <c r="G7" s="279" t="s">
        <v>13</v>
      </c>
      <c r="H7" s="276"/>
      <c r="I7" s="276"/>
      <c r="J7" s="276"/>
      <c r="K7" s="279"/>
    </row>
    <row r="8" spans="1:11" ht="74.25" customHeight="1">
      <c r="A8" s="279"/>
      <c r="B8" s="279"/>
      <c r="C8" s="279"/>
      <c r="D8" s="279"/>
      <c r="E8" s="279"/>
      <c r="F8" s="279"/>
      <c r="G8" s="279"/>
      <c r="H8" s="276"/>
      <c r="I8" s="276"/>
      <c r="J8" s="276"/>
      <c r="K8" s="279"/>
    </row>
    <row r="9" spans="1:11" s="27" customFormat="1" ht="37.5" customHeight="1">
      <c r="A9" s="71"/>
      <c r="B9" s="22" t="s">
        <v>15</v>
      </c>
      <c r="C9" s="71"/>
      <c r="D9" s="71"/>
      <c r="E9" s="71"/>
      <c r="F9" s="71"/>
      <c r="G9" s="70" t="e">
        <f t="shared" ref="G9:J10" si="0">SUM(G10)</f>
        <v>#N/A</v>
      </c>
      <c r="H9" s="70" t="e">
        <f t="shared" si="0"/>
        <v>#N/A</v>
      </c>
      <c r="I9" s="70" t="e">
        <f t="shared" si="0"/>
        <v>#N/A</v>
      </c>
      <c r="J9" s="70" t="e">
        <f t="shared" si="0"/>
        <v>#N/A</v>
      </c>
      <c r="K9" s="208"/>
    </row>
    <row r="10" spans="1:11" s="244" customFormat="1" ht="60.75" customHeight="1">
      <c r="A10" s="240" t="s">
        <v>4</v>
      </c>
      <c r="B10" s="241" t="s">
        <v>0</v>
      </c>
      <c r="C10" s="241"/>
      <c r="D10" s="241"/>
      <c r="E10" s="241"/>
      <c r="F10" s="241"/>
      <c r="G10" s="242" t="e">
        <f t="shared" si="0"/>
        <v>#N/A</v>
      </c>
      <c r="H10" s="242" t="e">
        <f t="shared" si="0"/>
        <v>#N/A</v>
      </c>
      <c r="I10" s="242" t="e">
        <f t="shared" si="0"/>
        <v>#N/A</v>
      </c>
      <c r="J10" s="242" t="e">
        <f t="shared" si="0"/>
        <v>#N/A</v>
      </c>
      <c r="K10" s="243"/>
    </row>
    <row r="11" spans="1:11" s="26" customFormat="1" ht="37.5" customHeight="1">
      <c r="A11" s="83">
        <v>1</v>
      </c>
      <c r="B11" s="38" t="s">
        <v>435</v>
      </c>
      <c r="C11" s="38"/>
      <c r="D11" s="38"/>
      <c r="E11" s="38"/>
      <c r="F11" s="38"/>
      <c r="G11" s="42" t="e">
        <f>SUM(G12:G19)</f>
        <v>#N/A</v>
      </c>
      <c r="H11" s="42" t="e">
        <f>SUM(H12:H19)</f>
        <v>#N/A</v>
      </c>
      <c r="I11" s="42" t="e">
        <f>SUM(I12:I19)</f>
        <v>#N/A</v>
      </c>
      <c r="J11" s="42" t="e">
        <f>SUM(J12:J19)</f>
        <v>#N/A</v>
      </c>
      <c r="K11" s="68"/>
    </row>
    <row r="12" spans="1:11" ht="69.75" customHeight="1">
      <c r="A12" s="238" t="s">
        <v>31</v>
      </c>
      <c r="B12" s="2" t="s">
        <v>341</v>
      </c>
      <c r="C12" s="239"/>
      <c r="D12" s="205" t="e">
        <f>VLOOKUP($B12,'Mau02-VDT'!$B$17:$V$17,3,0)</f>
        <v>#N/A</v>
      </c>
      <c r="E12" s="205" t="e">
        <f>VLOOKUP($B12,'Mau02-VDT'!$B$17:$V$17,4,0)</f>
        <v>#N/A</v>
      </c>
      <c r="F12" s="205" t="e">
        <f>VLOOKUP($B12,'Mau02-VDT'!$B$17:$V$17,5,0)</f>
        <v>#N/A</v>
      </c>
      <c r="G12" s="205" t="e">
        <f>VLOOKUP($B12,'Mau02-VDT'!$B$17:$V$17,6,0)</f>
        <v>#N/A</v>
      </c>
      <c r="H12" s="205" t="e">
        <f>VLOOKUP($B12,'Mau02-VDT'!$B$17:$V$17,7,0)</f>
        <v>#N/A</v>
      </c>
      <c r="I12" s="205" t="e">
        <f>VLOOKUP($B12,'Mau02-VDT'!$B$17:$V$17,8,0)</f>
        <v>#N/A</v>
      </c>
      <c r="J12" s="205" t="e">
        <f>VLOOKUP($B12,'Mau02-VDT'!$B$17:$V$17,10,0)</f>
        <v>#N/A</v>
      </c>
      <c r="K12" s="236"/>
    </row>
    <row r="13" spans="1:11" ht="69.75" customHeight="1">
      <c r="A13" s="238" t="s">
        <v>382</v>
      </c>
      <c r="B13" s="2" t="s">
        <v>342</v>
      </c>
      <c r="C13" s="239"/>
      <c r="D13" s="205" t="e">
        <f>VLOOKUP($B13,'Mau02-VDT'!$B$17:$V$17,3,0)</f>
        <v>#N/A</v>
      </c>
      <c r="E13" s="205" t="e">
        <f>VLOOKUP($B13,'Mau02-VDT'!$B$17:$V$17,4,0)</f>
        <v>#N/A</v>
      </c>
      <c r="F13" s="205" t="e">
        <f>VLOOKUP($B13,'Mau02-VDT'!$B$17:$V$17,5,0)</f>
        <v>#N/A</v>
      </c>
      <c r="G13" s="205" t="e">
        <f>VLOOKUP($B13,'Mau02-VDT'!$B$17:$V$17,6,0)</f>
        <v>#N/A</v>
      </c>
      <c r="H13" s="205" t="e">
        <f>VLOOKUP($B13,'Mau02-VDT'!$B$17:$V$17,7,0)</f>
        <v>#N/A</v>
      </c>
      <c r="I13" s="205" t="e">
        <f>VLOOKUP($B13,'Mau02-VDT'!$B$17:$V$17,8,0)</f>
        <v>#N/A</v>
      </c>
      <c r="J13" s="205" t="e">
        <f>VLOOKUP($B13,'Mau02-VDT'!$B$17:$V$17,10,0)</f>
        <v>#N/A</v>
      </c>
      <c r="K13" s="236"/>
    </row>
    <row r="14" spans="1:11" ht="69.75" customHeight="1">
      <c r="A14" s="238" t="s">
        <v>386</v>
      </c>
      <c r="B14" s="2" t="s">
        <v>343</v>
      </c>
      <c r="C14" s="239"/>
      <c r="D14" s="205" t="e">
        <f>VLOOKUP($B14,'Mau02-VDT'!$B$17:$V$17,3,0)</f>
        <v>#N/A</v>
      </c>
      <c r="E14" s="205" t="e">
        <f>VLOOKUP($B14,'Mau02-VDT'!$B$17:$V$17,4,0)</f>
        <v>#N/A</v>
      </c>
      <c r="F14" s="205" t="e">
        <f>VLOOKUP($B14,'Mau02-VDT'!$B$17:$V$17,5,0)</f>
        <v>#N/A</v>
      </c>
      <c r="G14" s="205" t="e">
        <f>VLOOKUP($B14,'Mau02-VDT'!$B$17:$V$17,6,0)</f>
        <v>#N/A</v>
      </c>
      <c r="H14" s="205" t="e">
        <f>VLOOKUP($B14,'Mau02-VDT'!$B$17:$V$17,7,0)</f>
        <v>#N/A</v>
      </c>
      <c r="I14" s="205" t="e">
        <f>VLOOKUP($B14,'Mau02-VDT'!$B$17:$V$17,8,0)</f>
        <v>#N/A</v>
      </c>
      <c r="J14" s="205" t="e">
        <f>VLOOKUP($B14,'Mau02-VDT'!$B$17:$V$17,10,0)</f>
        <v>#N/A</v>
      </c>
      <c r="K14" s="236"/>
    </row>
    <row r="15" spans="1:11" ht="69.75" customHeight="1">
      <c r="A15" s="238" t="s">
        <v>425</v>
      </c>
      <c r="B15" s="2" t="s">
        <v>344</v>
      </c>
      <c r="C15" s="239"/>
      <c r="D15" s="205" t="e">
        <f>VLOOKUP($B15,'Mau02-VDT'!$B$17:$V$17,3,0)</f>
        <v>#N/A</v>
      </c>
      <c r="E15" s="205" t="e">
        <f>VLOOKUP($B15,'Mau02-VDT'!$B$17:$V$17,4,0)</f>
        <v>#N/A</v>
      </c>
      <c r="F15" s="205" t="e">
        <f>VLOOKUP($B15,'Mau02-VDT'!$B$17:$V$17,5,0)</f>
        <v>#N/A</v>
      </c>
      <c r="G15" s="205" t="e">
        <f>VLOOKUP($B15,'Mau02-VDT'!$B$17:$V$17,6,0)</f>
        <v>#N/A</v>
      </c>
      <c r="H15" s="205" t="e">
        <f>VLOOKUP($B15,'Mau02-VDT'!$B$17:$V$17,7,0)</f>
        <v>#N/A</v>
      </c>
      <c r="I15" s="205" t="e">
        <f>VLOOKUP($B15,'Mau02-VDT'!$B$17:$V$17,8,0)</f>
        <v>#N/A</v>
      </c>
      <c r="J15" s="205" t="e">
        <f>VLOOKUP($B15,'Mau02-VDT'!$B$17:$V$17,10,0)</f>
        <v>#N/A</v>
      </c>
      <c r="K15" s="236"/>
    </row>
    <row r="16" spans="1:11" ht="69.75" customHeight="1">
      <c r="A16" s="238" t="s">
        <v>426</v>
      </c>
      <c r="B16" s="2" t="s">
        <v>345</v>
      </c>
      <c r="C16" s="239"/>
      <c r="D16" s="205" t="e">
        <f>VLOOKUP($B16,'Mau02-VDT'!$B$17:$V$17,3,0)</f>
        <v>#N/A</v>
      </c>
      <c r="E16" s="205" t="e">
        <f>VLOOKUP($B16,'Mau02-VDT'!$B$17:$V$17,4,0)</f>
        <v>#N/A</v>
      </c>
      <c r="F16" s="205" t="e">
        <f>VLOOKUP($B16,'Mau02-VDT'!$B$17:$V$17,5,0)</f>
        <v>#N/A</v>
      </c>
      <c r="G16" s="205" t="e">
        <f>VLOOKUP($B16,'Mau02-VDT'!$B$17:$V$17,6,0)</f>
        <v>#N/A</v>
      </c>
      <c r="H16" s="205" t="e">
        <f>VLOOKUP($B16,'Mau02-VDT'!$B$17:$V$17,7,0)</f>
        <v>#N/A</v>
      </c>
      <c r="I16" s="205" t="e">
        <f>VLOOKUP($B16,'Mau02-VDT'!$B$17:$V$17,8,0)</f>
        <v>#N/A</v>
      </c>
      <c r="J16" s="205" t="e">
        <f>VLOOKUP($B16,'Mau02-VDT'!$B$17:$V$17,10,0)</f>
        <v>#N/A</v>
      </c>
      <c r="K16" s="236"/>
    </row>
    <row r="17" spans="1:11" ht="69.75" customHeight="1">
      <c r="A17" s="238" t="s">
        <v>427</v>
      </c>
      <c r="B17" s="2" t="s">
        <v>346</v>
      </c>
      <c r="C17" s="239"/>
      <c r="D17" s="205" t="e">
        <f>VLOOKUP($B17,'Mau02-VDT'!$B$17:$V$17,3,0)</f>
        <v>#N/A</v>
      </c>
      <c r="E17" s="205" t="e">
        <f>VLOOKUP($B17,'Mau02-VDT'!$B$17:$V$17,4,0)</f>
        <v>#N/A</v>
      </c>
      <c r="F17" s="205" t="e">
        <f>VLOOKUP($B17,'Mau02-VDT'!$B$17:$V$17,5,0)</f>
        <v>#N/A</v>
      </c>
      <c r="G17" s="205" t="e">
        <f>VLOOKUP($B17,'Mau02-VDT'!$B$17:$V$17,6,0)</f>
        <v>#N/A</v>
      </c>
      <c r="H17" s="205" t="e">
        <f>VLOOKUP($B17,'Mau02-VDT'!$B$17:$V$17,7,0)</f>
        <v>#N/A</v>
      </c>
      <c r="I17" s="205" t="e">
        <f>VLOOKUP($B17,'Mau02-VDT'!$B$17:$V$17,8,0)</f>
        <v>#N/A</v>
      </c>
      <c r="J17" s="205" t="e">
        <f>VLOOKUP($B17,'Mau02-VDT'!$B$17:$V$17,10,0)</f>
        <v>#N/A</v>
      </c>
      <c r="K17" s="236"/>
    </row>
    <row r="18" spans="1:11" ht="69.75" customHeight="1">
      <c r="A18" s="238" t="s">
        <v>428</v>
      </c>
      <c r="B18" s="2" t="s">
        <v>347</v>
      </c>
      <c r="C18" s="239"/>
      <c r="D18" s="205" t="e">
        <f>VLOOKUP($B18,'Mau02-VDT'!$B$17:$V$17,3,0)</f>
        <v>#N/A</v>
      </c>
      <c r="E18" s="205" t="e">
        <f>VLOOKUP($B18,'Mau02-VDT'!$B$17:$V$17,4,0)</f>
        <v>#N/A</v>
      </c>
      <c r="F18" s="205" t="e">
        <f>VLOOKUP($B18,'Mau02-VDT'!$B$17:$V$17,5,0)</f>
        <v>#N/A</v>
      </c>
      <c r="G18" s="205" t="e">
        <f>VLOOKUP($B18,'Mau02-VDT'!$B$17:$V$17,6,0)</f>
        <v>#N/A</v>
      </c>
      <c r="H18" s="205" t="e">
        <f>VLOOKUP($B18,'Mau02-VDT'!$B$17:$V$17,7,0)</f>
        <v>#N/A</v>
      </c>
      <c r="I18" s="205" t="e">
        <f>VLOOKUP($B18,'Mau02-VDT'!$B$17:$V$17,8,0)</f>
        <v>#N/A</v>
      </c>
      <c r="J18" s="205" t="e">
        <f>VLOOKUP($B18,'Mau02-VDT'!$B$17:$V$17,10,0)</f>
        <v>#N/A</v>
      </c>
      <c r="K18" s="236"/>
    </row>
    <row r="19" spans="1:11" ht="69.75" customHeight="1">
      <c r="A19" s="238" t="s">
        <v>429</v>
      </c>
      <c r="B19" s="2" t="s">
        <v>348</v>
      </c>
      <c r="C19" s="239"/>
      <c r="D19" s="205" t="e">
        <f>VLOOKUP($B19,'Mau02-VDT'!$B$17:$V$17,3,0)</f>
        <v>#N/A</v>
      </c>
      <c r="E19" s="205" t="e">
        <f>VLOOKUP($B19,'Mau02-VDT'!$B$17:$V$17,4,0)</f>
        <v>#N/A</v>
      </c>
      <c r="F19" s="205" t="e">
        <f>VLOOKUP($B19,'Mau02-VDT'!$B$17:$V$17,5,0)</f>
        <v>#N/A</v>
      </c>
      <c r="G19" s="205" t="e">
        <f>VLOOKUP($B19,'Mau02-VDT'!$B$17:$V$17,6,0)</f>
        <v>#N/A</v>
      </c>
      <c r="H19" s="205" t="e">
        <f>VLOOKUP($B19,'Mau02-VDT'!$B$17:$V$17,7,0)</f>
        <v>#N/A</v>
      </c>
      <c r="I19" s="205" t="e">
        <f>VLOOKUP($B19,'Mau02-VDT'!$B$17:$V$17,8,0)</f>
        <v>#N/A</v>
      </c>
      <c r="J19" s="205" t="e">
        <f>VLOOKUP($B19,'Mau02-VDT'!$B$17:$V$17,10,0)</f>
        <v>#N/A</v>
      </c>
      <c r="K19" s="236"/>
    </row>
  </sheetData>
  <mergeCells count="16">
    <mergeCell ref="A1:K1"/>
    <mergeCell ref="A2:K2"/>
    <mergeCell ref="A3:K3"/>
    <mergeCell ref="A4:K4"/>
    <mergeCell ref="A6:A8"/>
    <mergeCell ref="B6:B8"/>
    <mergeCell ref="C6:C8"/>
    <mergeCell ref="D6:D8"/>
    <mergeCell ref="E6:E8"/>
    <mergeCell ref="F6:G6"/>
    <mergeCell ref="H6:H8"/>
    <mergeCell ref="I6:I8"/>
    <mergeCell ref="J6:J8"/>
    <mergeCell ref="K6:K8"/>
    <mergeCell ref="F7:F8"/>
    <mergeCell ref="G7: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8"/>
  <sheetViews>
    <sheetView zoomScale="70" zoomScaleNormal="70" workbookViewId="0">
      <selection activeCell="C12" sqref="C12:J12"/>
    </sheetView>
  </sheetViews>
  <sheetFormatPr defaultRowHeight="16.5"/>
  <cols>
    <col min="1" max="1" width="6.7109375" style="5" customWidth="1"/>
    <col min="2" max="2" width="39.28515625" style="5" customWidth="1"/>
    <col min="3" max="3" width="13.42578125" style="5" customWidth="1"/>
    <col min="4" max="5" width="15.28515625" style="5" customWidth="1"/>
    <col min="6" max="6" width="20.85546875" style="5" customWidth="1"/>
    <col min="7" max="7" width="15.28515625" style="5" customWidth="1"/>
    <col min="8" max="8" width="15.5703125" style="5" customWidth="1"/>
    <col min="9" max="9" width="17.42578125" style="5" customWidth="1"/>
    <col min="10" max="10" width="16" style="5" customWidth="1"/>
    <col min="11" max="11" width="39.7109375" style="5" customWidth="1"/>
    <col min="12" max="12" width="9.140625" style="5" customWidth="1"/>
    <col min="13" max="16384" width="9.140625" style="5"/>
  </cols>
  <sheetData>
    <row r="1" spans="1:11" ht="28.5" customHeight="1">
      <c r="A1" s="278"/>
      <c r="B1" s="278"/>
      <c r="C1" s="278"/>
      <c r="D1" s="278"/>
      <c r="E1" s="278"/>
      <c r="F1" s="278"/>
      <c r="G1" s="278"/>
      <c r="H1" s="278"/>
      <c r="I1" s="278"/>
      <c r="J1" s="278"/>
      <c r="K1" s="278"/>
    </row>
    <row r="2" spans="1:11" ht="45.75" customHeight="1">
      <c r="A2" s="283" t="s">
        <v>464</v>
      </c>
      <c r="B2" s="283"/>
      <c r="C2" s="283"/>
      <c r="D2" s="283"/>
      <c r="E2" s="283"/>
      <c r="F2" s="283"/>
      <c r="G2" s="283"/>
      <c r="H2" s="283"/>
      <c r="I2" s="283"/>
      <c r="J2" s="283"/>
      <c r="K2" s="283"/>
    </row>
    <row r="3" spans="1:11" ht="42.75" customHeight="1">
      <c r="A3" s="284" t="s">
        <v>430</v>
      </c>
      <c r="B3" s="284"/>
      <c r="C3" s="284"/>
      <c r="D3" s="284"/>
      <c r="E3" s="284"/>
      <c r="F3" s="284"/>
      <c r="G3" s="284"/>
      <c r="H3" s="284"/>
      <c r="I3" s="284"/>
      <c r="J3" s="284"/>
      <c r="K3" s="284"/>
    </row>
    <row r="4" spans="1:11" ht="30" customHeight="1">
      <c r="A4" s="280"/>
      <c r="B4" s="280"/>
      <c r="C4" s="280"/>
      <c r="D4" s="280"/>
      <c r="E4" s="280"/>
      <c r="F4" s="280"/>
      <c r="G4" s="280"/>
      <c r="H4" s="280"/>
      <c r="I4" s="280"/>
      <c r="J4" s="280"/>
      <c r="K4" s="280"/>
    </row>
    <row r="5" spans="1:11" ht="38.25" customHeight="1">
      <c r="H5" s="218"/>
      <c r="I5" s="218"/>
      <c r="J5" s="23"/>
      <c r="K5" s="218" t="s">
        <v>30</v>
      </c>
    </row>
    <row r="6" spans="1:11" ht="32.25" customHeight="1">
      <c r="A6" s="279" t="s">
        <v>9</v>
      </c>
      <c r="B6" s="279" t="s">
        <v>10</v>
      </c>
      <c r="C6" s="279" t="s">
        <v>52</v>
      </c>
      <c r="D6" s="279" t="s">
        <v>82</v>
      </c>
      <c r="E6" s="279" t="s">
        <v>7</v>
      </c>
      <c r="F6" s="279" t="s">
        <v>11</v>
      </c>
      <c r="G6" s="279"/>
      <c r="H6" s="276" t="s">
        <v>351</v>
      </c>
      <c r="I6" s="276" t="s">
        <v>283</v>
      </c>
      <c r="J6" s="276" t="s">
        <v>461</v>
      </c>
      <c r="K6" s="279" t="s">
        <v>14</v>
      </c>
    </row>
    <row r="7" spans="1:11" ht="27" customHeight="1">
      <c r="A7" s="279"/>
      <c r="B7" s="279"/>
      <c r="C7" s="279"/>
      <c r="D7" s="279"/>
      <c r="E7" s="279"/>
      <c r="F7" s="279" t="s">
        <v>12</v>
      </c>
      <c r="G7" s="279" t="s">
        <v>13</v>
      </c>
      <c r="H7" s="276"/>
      <c r="I7" s="276"/>
      <c r="J7" s="276"/>
      <c r="K7" s="279"/>
    </row>
    <row r="8" spans="1:11" ht="74.25" customHeight="1">
      <c r="A8" s="279"/>
      <c r="B8" s="279"/>
      <c r="C8" s="279"/>
      <c r="D8" s="279"/>
      <c r="E8" s="279"/>
      <c r="F8" s="279"/>
      <c r="G8" s="279"/>
      <c r="H8" s="276"/>
      <c r="I8" s="276"/>
      <c r="J8" s="276"/>
      <c r="K8" s="279"/>
    </row>
    <row r="9" spans="1:11" s="27" customFormat="1" ht="37.5" customHeight="1">
      <c r="A9" s="71"/>
      <c r="B9" s="22" t="s">
        <v>15</v>
      </c>
      <c r="C9" s="71"/>
      <c r="D9" s="71"/>
      <c r="E9" s="71"/>
      <c r="F9" s="71"/>
      <c r="G9" s="70" t="e">
        <f>SUM(G10,G27,G43,G46)</f>
        <v>#N/A</v>
      </c>
      <c r="H9" s="70" t="e">
        <f>SUM(H10,H27,H43,H46)</f>
        <v>#N/A</v>
      </c>
      <c r="I9" s="70" t="e">
        <f>SUM(I10,I27,I43,I46)</f>
        <v>#N/A</v>
      </c>
      <c r="J9" s="70" t="e">
        <f>SUM(J10,J27,J43,J46)</f>
        <v>#N/A</v>
      </c>
      <c r="K9" s="208"/>
    </row>
    <row r="10" spans="1:11" s="244" customFormat="1" ht="60.75" customHeight="1">
      <c r="A10" s="240" t="s">
        <v>4</v>
      </c>
      <c r="B10" s="241" t="s">
        <v>0</v>
      </c>
      <c r="C10" s="241"/>
      <c r="D10" s="241"/>
      <c r="E10" s="241"/>
      <c r="F10" s="241"/>
      <c r="G10" s="242" t="e">
        <f>SUM(G11,G17)</f>
        <v>#N/A</v>
      </c>
      <c r="H10" s="242" t="e">
        <f>SUM(H11,H17)</f>
        <v>#N/A</v>
      </c>
      <c r="I10" s="242" t="e">
        <f>SUM(I11,I17)</f>
        <v>#N/A</v>
      </c>
      <c r="J10" s="242" t="e">
        <f>SUM(J11,J17)</f>
        <v>#N/A</v>
      </c>
      <c r="K10" s="243"/>
    </row>
    <row r="11" spans="1:11" s="26" customFormat="1" ht="37.5" customHeight="1">
      <c r="A11" s="83">
        <v>1</v>
      </c>
      <c r="B11" s="38" t="s">
        <v>435</v>
      </c>
      <c r="C11" s="38"/>
      <c r="D11" s="38"/>
      <c r="E11" s="38"/>
      <c r="F11" s="38"/>
      <c r="G11" s="42" t="e">
        <f>SUM(G12:G16)</f>
        <v>#N/A</v>
      </c>
      <c r="H11" s="42" t="e">
        <f>SUM(H12:H16)</f>
        <v>#N/A</v>
      </c>
      <c r="I11" s="42" t="e">
        <f>SUM(I12:I16)</f>
        <v>#N/A</v>
      </c>
      <c r="J11" s="42" t="e">
        <f>SUM(J12:J16)</f>
        <v>#N/A</v>
      </c>
      <c r="K11" s="68"/>
    </row>
    <row r="12" spans="1:11" ht="61.5" customHeight="1">
      <c r="A12" s="219" t="s">
        <v>31</v>
      </c>
      <c r="B12" s="4" t="s">
        <v>280</v>
      </c>
      <c r="C12" s="205" t="e">
        <f>VLOOKUP($B12,'Mau02-VDT'!$B$17:$V$17,2,0)</f>
        <v>#N/A</v>
      </c>
      <c r="D12" s="205" t="e">
        <f>VLOOKUP($B12,'Mau02-VDT'!$B$17:$V$17,3,0)</f>
        <v>#N/A</v>
      </c>
      <c r="E12" s="205" t="e">
        <f>VLOOKUP($B12,'Mau02-VDT'!$B$17:$V$17,4,0)</f>
        <v>#N/A</v>
      </c>
      <c r="F12" s="205" t="e">
        <f>VLOOKUP($B12,'Mau02-VDT'!$B$17:$V$17,5,0)</f>
        <v>#N/A</v>
      </c>
      <c r="G12" s="205" t="e">
        <f>VLOOKUP($B12,'Mau02-VDT'!$B$17:$V$17,6,0)</f>
        <v>#N/A</v>
      </c>
      <c r="H12" s="205" t="e">
        <f>VLOOKUP($B12,'Mau02-VDT'!$B$17:$V$17,7,0)</f>
        <v>#N/A</v>
      </c>
      <c r="I12" s="205" t="e">
        <f>VLOOKUP($B12,'Mau02-VDT'!$B$17:$V$17,8,0)</f>
        <v>#N/A</v>
      </c>
      <c r="J12" s="205" t="e">
        <f>VLOOKUP($B12,'Mau02-VDT'!$B$17:$V$17,10,0)</f>
        <v>#N/A</v>
      </c>
      <c r="K12" s="34"/>
    </row>
    <row r="13" spans="1:11" ht="60" customHeight="1">
      <c r="A13" s="234" t="s">
        <v>382</v>
      </c>
      <c r="B13" s="217" t="s">
        <v>248</v>
      </c>
      <c r="C13" s="205" t="e">
        <f>VLOOKUP($B13,'Mau02-VDT'!$B$17:$V$17,2,0)</f>
        <v>#N/A</v>
      </c>
      <c r="D13" s="205" t="e">
        <f>VLOOKUP($B13,'Mau02-VDT'!$B$17:$V$17,3,0)</f>
        <v>#N/A</v>
      </c>
      <c r="E13" s="205" t="e">
        <f>VLOOKUP($B13,'Mau02-VDT'!$B$17:$V$17,4,0)</f>
        <v>#N/A</v>
      </c>
      <c r="F13" s="205" t="e">
        <f>VLOOKUP($B13,'Mau02-VDT'!$B$17:$V$17,5,0)</f>
        <v>#N/A</v>
      </c>
      <c r="G13" s="205" t="e">
        <f>VLOOKUP($B13,'Mau02-VDT'!$B$17:$V$17,6,0)</f>
        <v>#N/A</v>
      </c>
      <c r="H13" s="205" t="e">
        <f>VLOOKUP($B13,'Mau02-VDT'!$B$17:$V$17,7,0)</f>
        <v>#N/A</v>
      </c>
      <c r="I13" s="205" t="e">
        <f>VLOOKUP($B13,'Mau02-VDT'!$B$17:$V$17,8,0)</f>
        <v>#N/A</v>
      </c>
      <c r="J13" s="205" t="e">
        <f>VLOOKUP($B13,'Mau02-VDT'!$B$17:$V$17,10,0)</f>
        <v>#N/A</v>
      </c>
      <c r="K13" s="34"/>
    </row>
    <row r="14" spans="1:11" ht="141" customHeight="1">
      <c r="A14" s="234" t="s">
        <v>386</v>
      </c>
      <c r="B14" s="4" t="s">
        <v>285</v>
      </c>
      <c r="C14" s="205" t="e">
        <f>VLOOKUP($B14,'Mau02-VDT'!$B$17:$V$17,2,0)</f>
        <v>#N/A</v>
      </c>
      <c r="D14" s="205" t="e">
        <f>VLOOKUP($B14,'Mau02-VDT'!$B$17:$V$17,3,0)</f>
        <v>#N/A</v>
      </c>
      <c r="E14" s="205" t="e">
        <f>VLOOKUP($B14,'Mau02-VDT'!$B$17:$V$17,4,0)</f>
        <v>#N/A</v>
      </c>
      <c r="F14" s="205" t="e">
        <f>VLOOKUP($B14,'Mau02-VDT'!$B$17:$V$17,5,0)</f>
        <v>#N/A</v>
      </c>
      <c r="G14" s="205" t="e">
        <f>VLOOKUP($B14,'Mau02-VDT'!$B$17:$V$17,6,0)</f>
        <v>#N/A</v>
      </c>
      <c r="H14" s="205" t="e">
        <f>VLOOKUP($B14,'Mau02-VDT'!$B$17:$V$17,7,0)</f>
        <v>#N/A</v>
      </c>
      <c r="I14" s="205" t="e">
        <f>VLOOKUP($B14,'Mau02-VDT'!$B$17:$V$17,8,0)</f>
        <v>#N/A</v>
      </c>
      <c r="J14" s="205" t="e">
        <f>VLOOKUP($B14,'Mau02-VDT'!$B$17:$V$17,10,0)</f>
        <v>#N/A</v>
      </c>
      <c r="K14" s="206"/>
    </row>
    <row r="15" spans="1:11" ht="141" customHeight="1">
      <c r="A15" s="234" t="s">
        <v>425</v>
      </c>
      <c r="B15" s="4" t="s">
        <v>96</v>
      </c>
      <c r="C15" s="205" t="e">
        <f>VLOOKUP($B15,'Mau02-VDT'!$B$17:$V$17,2,0)</f>
        <v>#N/A</v>
      </c>
      <c r="D15" s="205" t="e">
        <f>VLOOKUP($B15,'Mau02-VDT'!$B$17:$V$17,3,0)</f>
        <v>#N/A</v>
      </c>
      <c r="E15" s="205" t="e">
        <f>VLOOKUP($B15,'Mau02-VDT'!$B$17:$V$17,4,0)</f>
        <v>#N/A</v>
      </c>
      <c r="F15" s="205" t="e">
        <f>VLOOKUP($B15,'Mau02-VDT'!$B$17:$V$17,5,0)</f>
        <v>#N/A</v>
      </c>
      <c r="G15" s="205" t="e">
        <f>VLOOKUP($B15,'Mau02-VDT'!$B$17:$V$17,6,0)</f>
        <v>#N/A</v>
      </c>
      <c r="H15" s="205" t="e">
        <f>VLOOKUP($B15,'Mau02-VDT'!$B$17:$V$17,7,0)</f>
        <v>#N/A</v>
      </c>
      <c r="I15" s="205" t="e">
        <f>VLOOKUP($B15,'Mau02-VDT'!$B$17:$V$17,8,0)</f>
        <v>#N/A</v>
      </c>
      <c r="J15" s="205" t="e">
        <f>VLOOKUP($B15,'Mau02-VDT'!$B$17:$V$17,10,0)</f>
        <v>#N/A</v>
      </c>
      <c r="K15" s="88"/>
    </row>
    <row r="16" spans="1:11" ht="69.75" customHeight="1">
      <c r="A16" s="234" t="s">
        <v>426</v>
      </c>
      <c r="B16" s="4" t="s">
        <v>32</v>
      </c>
      <c r="C16" s="239" t="e">
        <f>VLOOKUP($B16,'Mau02-VDT'!$B$17:$V$17,2,0)</f>
        <v>#N/A</v>
      </c>
      <c r="D16" s="205" t="e">
        <f>VLOOKUP($B16,'Mau02-VDT'!$B$17:$V$17,3,0)</f>
        <v>#N/A</v>
      </c>
      <c r="E16" s="205" t="e">
        <f>VLOOKUP($B16,'Mau02-VDT'!$B$17:$V$17,4,0)</f>
        <v>#N/A</v>
      </c>
      <c r="F16" s="205" t="e">
        <f>VLOOKUP($B16,'Mau02-VDT'!$B$17:$V$17,5,0)</f>
        <v>#N/A</v>
      </c>
      <c r="G16" s="205" t="e">
        <f>VLOOKUP($B16,'Mau02-VDT'!$B$17:$V$17,6,0)</f>
        <v>#N/A</v>
      </c>
      <c r="H16" s="205" t="e">
        <f>VLOOKUP($B16,'Mau02-VDT'!$B$17:$V$17,7,0)</f>
        <v>#N/A</v>
      </c>
      <c r="I16" s="205" t="e">
        <f>VLOOKUP($B16,'Mau02-VDT'!$B$17:$V$17,8,0)</f>
        <v>#N/A</v>
      </c>
      <c r="J16" s="205" t="e">
        <f>VLOOKUP($B16,'Mau02-VDT'!$B$17:$V$17,10,0)</f>
        <v>#N/A</v>
      </c>
      <c r="K16" s="88"/>
    </row>
    <row r="17" spans="1:11" s="26" customFormat="1" ht="37.5" customHeight="1">
      <c r="A17" s="83">
        <v>2</v>
      </c>
      <c r="B17" s="38" t="s">
        <v>91</v>
      </c>
      <c r="C17" s="38"/>
      <c r="D17" s="38"/>
      <c r="E17" s="38"/>
      <c r="F17" s="38"/>
      <c r="G17" s="42" t="e">
        <f>SUM(G18:G26)</f>
        <v>#REF!</v>
      </c>
      <c r="H17" s="42">
        <f>SUM(H18:H26)</f>
        <v>0</v>
      </c>
      <c r="I17" s="42">
        <f>SUM(I18:I26)</f>
        <v>0</v>
      </c>
      <c r="J17" s="42" t="e">
        <f>SUM(J18:J26)</f>
        <v>#REF!</v>
      </c>
      <c r="K17" s="68"/>
    </row>
    <row r="18" spans="1:11" ht="50.1" customHeight="1">
      <c r="A18" s="234" t="s">
        <v>383</v>
      </c>
      <c r="B18" s="233" t="s">
        <v>444</v>
      </c>
      <c r="C18" s="205">
        <v>0</v>
      </c>
      <c r="D18" s="239"/>
      <c r="E18" s="239"/>
      <c r="F18" s="239" t="e">
        <f>VLOOKUP($B18,#REF!,3,0)</f>
        <v>#REF!</v>
      </c>
      <c r="G18" s="205" t="e">
        <f>VLOOKUP($B18,#REF!,4,0)</f>
        <v>#REF!</v>
      </c>
      <c r="H18" s="205"/>
      <c r="I18" s="205"/>
      <c r="J18" s="205" t="e">
        <f>VLOOKUP($B18,#REF!,6,0)</f>
        <v>#REF!</v>
      </c>
      <c r="K18" s="233"/>
    </row>
    <row r="19" spans="1:11" ht="50.1" customHeight="1">
      <c r="A19" s="234" t="s">
        <v>132</v>
      </c>
      <c r="B19" s="233" t="s">
        <v>353</v>
      </c>
      <c r="C19" s="205"/>
      <c r="D19" s="205"/>
      <c r="E19" s="205"/>
      <c r="F19" s="239" t="e">
        <f>VLOOKUP($B19,#REF!,3,0)</f>
        <v>#REF!</v>
      </c>
      <c r="G19" s="205" t="e">
        <f>VLOOKUP($B19,#REF!,4,0)</f>
        <v>#REF!</v>
      </c>
      <c r="H19" s="205"/>
      <c r="I19" s="205"/>
      <c r="J19" s="205" t="e">
        <f>VLOOKUP($B19,#REF!,6,0)</f>
        <v>#REF!</v>
      </c>
      <c r="K19" s="233"/>
    </row>
    <row r="20" spans="1:11" ht="50.1" customHeight="1">
      <c r="A20" s="234" t="s">
        <v>398</v>
      </c>
      <c r="B20" s="233" t="s">
        <v>445</v>
      </c>
      <c r="C20" s="205"/>
      <c r="D20" s="205"/>
      <c r="E20" s="205"/>
      <c r="F20" s="239" t="e">
        <f>VLOOKUP($B20,#REF!,3,0)</f>
        <v>#REF!</v>
      </c>
      <c r="G20" s="205" t="e">
        <f>VLOOKUP($B20,#REF!,4,0)</f>
        <v>#REF!</v>
      </c>
      <c r="H20" s="205"/>
      <c r="I20" s="205"/>
      <c r="J20" s="205" t="e">
        <f>VLOOKUP($B20,#REF!,6,0)</f>
        <v>#REF!</v>
      </c>
      <c r="K20" s="233"/>
    </row>
    <row r="21" spans="1:11" ht="61.5" customHeight="1">
      <c r="A21" s="234" t="s">
        <v>400</v>
      </c>
      <c r="B21" s="233" t="s">
        <v>446</v>
      </c>
      <c r="C21" s="205"/>
      <c r="D21" s="205"/>
      <c r="E21" s="205"/>
      <c r="F21" s="239" t="e">
        <f>VLOOKUP($B21,#REF!,3,0)</f>
        <v>#REF!</v>
      </c>
      <c r="G21" s="205" t="e">
        <f>VLOOKUP($B21,#REF!,4,0)</f>
        <v>#REF!</v>
      </c>
      <c r="H21" s="205"/>
      <c r="I21" s="205"/>
      <c r="J21" s="205" t="e">
        <f>VLOOKUP($B21,#REF!,6,0)</f>
        <v>#REF!</v>
      </c>
      <c r="K21" s="233"/>
    </row>
    <row r="22" spans="1:11" ht="50.1" customHeight="1">
      <c r="A22" s="234" t="s">
        <v>401</v>
      </c>
      <c r="B22" s="233" t="s">
        <v>354</v>
      </c>
      <c r="C22" s="205"/>
      <c r="D22" s="205"/>
      <c r="E22" s="205"/>
      <c r="F22" s="239" t="e">
        <f>VLOOKUP($B22,#REF!,3,0)</f>
        <v>#REF!</v>
      </c>
      <c r="G22" s="205" t="e">
        <f>VLOOKUP($B22,#REF!,4,0)</f>
        <v>#REF!</v>
      </c>
      <c r="H22" s="205"/>
      <c r="I22" s="205"/>
      <c r="J22" s="205" t="e">
        <f>VLOOKUP($B22,#REF!,6,0)</f>
        <v>#REF!</v>
      </c>
      <c r="K22" s="233"/>
    </row>
    <row r="23" spans="1:11" ht="75" customHeight="1">
      <c r="A23" s="234" t="s">
        <v>465</v>
      </c>
      <c r="B23" s="233" t="s">
        <v>447</v>
      </c>
      <c r="C23" s="205"/>
      <c r="D23" s="205"/>
      <c r="E23" s="205"/>
      <c r="F23" s="239" t="e">
        <f>VLOOKUP($B23,#REF!,3,0)</f>
        <v>#REF!</v>
      </c>
      <c r="G23" s="205" t="e">
        <f>VLOOKUP($B23,#REF!,4,0)</f>
        <v>#REF!</v>
      </c>
      <c r="H23" s="205"/>
      <c r="I23" s="205"/>
      <c r="J23" s="205" t="e">
        <f>VLOOKUP($B23,#REF!,6,0)</f>
        <v>#REF!</v>
      </c>
      <c r="K23" s="233"/>
    </row>
    <row r="24" spans="1:11" ht="50.1" customHeight="1">
      <c r="A24" s="234" t="s">
        <v>466</v>
      </c>
      <c r="B24" s="233" t="s">
        <v>448</v>
      </c>
      <c r="C24" s="205"/>
      <c r="D24" s="205"/>
      <c r="E24" s="205"/>
      <c r="F24" s="239" t="e">
        <f>VLOOKUP($B24,#REF!,3,0)</f>
        <v>#REF!</v>
      </c>
      <c r="G24" s="205" t="e">
        <f>VLOOKUP($B24,#REF!,4,0)</f>
        <v>#REF!</v>
      </c>
      <c r="H24" s="205"/>
      <c r="I24" s="205"/>
      <c r="J24" s="205" t="e">
        <f>VLOOKUP($B24,#REF!,6,0)</f>
        <v>#REF!</v>
      </c>
      <c r="K24" s="233"/>
    </row>
    <row r="25" spans="1:11" ht="50.1" customHeight="1">
      <c r="A25" s="234" t="s">
        <v>467</v>
      </c>
      <c r="B25" s="233" t="s">
        <v>449</v>
      </c>
      <c r="C25" s="205"/>
      <c r="D25" s="205"/>
      <c r="E25" s="205"/>
      <c r="F25" s="239" t="e">
        <f>VLOOKUP($B25,#REF!,3,0)</f>
        <v>#REF!</v>
      </c>
      <c r="G25" s="205" t="e">
        <f>VLOOKUP($B25,#REF!,4,0)</f>
        <v>#REF!</v>
      </c>
      <c r="H25" s="205"/>
      <c r="I25" s="205"/>
      <c r="J25" s="205" t="e">
        <f>VLOOKUP($B25,#REF!,6,0)</f>
        <v>#REF!</v>
      </c>
      <c r="K25" s="233"/>
    </row>
    <row r="26" spans="1:11" ht="50.1" customHeight="1">
      <c r="A26" s="234" t="s">
        <v>468</v>
      </c>
      <c r="B26" s="233" t="s">
        <v>450</v>
      </c>
      <c r="C26" s="205"/>
      <c r="D26" s="205"/>
      <c r="E26" s="205"/>
      <c r="F26" s="239" t="e">
        <f>VLOOKUP($B26,#REF!,3,0)</f>
        <v>#REF!</v>
      </c>
      <c r="G26" s="205" t="e">
        <f>VLOOKUP($B26,#REF!,4,0)</f>
        <v>#REF!</v>
      </c>
      <c r="H26" s="205"/>
      <c r="I26" s="205"/>
      <c r="J26" s="205" t="e">
        <f>VLOOKUP($B26,#REF!,6,0)</f>
        <v>#REF!</v>
      </c>
      <c r="K26" s="233"/>
    </row>
    <row r="27" spans="1:11" s="244" customFormat="1" ht="46.5" customHeight="1">
      <c r="A27" s="240" t="s">
        <v>5</v>
      </c>
      <c r="B27" s="241" t="s">
        <v>423</v>
      </c>
      <c r="C27" s="241"/>
      <c r="D27" s="241"/>
      <c r="E27" s="241"/>
      <c r="F27" s="241"/>
      <c r="G27" s="242" t="e">
        <f>SUM(G28,G34,G36)</f>
        <v>#REF!</v>
      </c>
      <c r="H27" s="242" t="e">
        <f>SUM(H28,H34,H36)</f>
        <v>#REF!</v>
      </c>
      <c r="I27" s="242" t="e">
        <f>SUM(I28,I34,I36)</f>
        <v>#REF!</v>
      </c>
      <c r="J27" s="242" t="e">
        <f>SUM(J28,J34,J36)</f>
        <v>#REF!</v>
      </c>
      <c r="K27" s="243"/>
    </row>
    <row r="28" spans="1:11" s="9" customFormat="1" ht="63.75" customHeight="1">
      <c r="A28" s="220">
        <v>1</v>
      </c>
      <c r="B28" s="19" t="s">
        <v>43</v>
      </c>
      <c r="C28" s="7"/>
      <c r="D28" s="7"/>
      <c r="E28" s="7"/>
      <c r="F28" s="7"/>
      <c r="G28" s="8" t="e">
        <f>SUM(G29,G32)</f>
        <v>#REF!</v>
      </c>
      <c r="H28" s="8" t="e">
        <f>SUM(H29,H32)</f>
        <v>#REF!</v>
      </c>
      <c r="I28" s="8" t="e">
        <f>SUM(I29,I32)</f>
        <v>#REF!</v>
      </c>
      <c r="J28" s="8" t="e">
        <f>SUM(J29,J32)</f>
        <v>#REF!</v>
      </c>
      <c r="K28" s="7"/>
    </row>
    <row r="29" spans="1:11" ht="39" customHeight="1">
      <c r="A29" s="219"/>
      <c r="B29" s="203" t="s">
        <v>6</v>
      </c>
      <c r="C29" s="2"/>
      <c r="D29" s="2"/>
      <c r="E29" s="2"/>
      <c r="F29" s="2"/>
      <c r="G29" s="28" t="e">
        <f>SUM(G30:G31)</f>
        <v>#REF!</v>
      </c>
      <c r="H29" s="28" t="e">
        <f>SUM(H30:H31)</f>
        <v>#REF!</v>
      </c>
      <c r="I29" s="28" t="e">
        <f>SUM(I30:I31)</f>
        <v>#REF!</v>
      </c>
      <c r="J29" s="28" t="e">
        <f>SUM(J30:J31)</f>
        <v>#REF!</v>
      </c>
      <c r="K29" s="2"/>
    </row>
    <row r="30" spans="1:11" ht="70.5" customHeight="1">
      <c r="A30" s="219" t="s">
        <v>31</v>
      </c>
      <c r="B30" s="221" t="s">
        <v>62</v>
      </c>
      <c r="C30" s="205" t="e">
        <f>VLOOKUP($B30,#REF!,3,0)</f>
        <v>#REF!</v>
      </c>
      <c r="D30" s="205" t="e">
        <f>VLOOKUP($B30,#REF!,2,0)</f>
        <v>#REF!</v>
      </c>
      <c r="E30" s="205" t="e">
        <f>VLOOKUP($B30,#REF!,4,0)</f>
        <v>#REF!</v>
      </c>
      <c r="F30" s="205" t="e">
        <f>VLOOKUP($B30,#REF!,5,0)</f>
        <v>#REF!</v>
      </c>
      <c r="G30" s="205" t="e">
        <f>VLOOKUP($B30,#REF!,6,0)</f>
        <v>#REF!</v>
      </c>
      <c r="H30" s="205" t="e">
        <f>VLOOKUP($B30,#REF!,7,0)</f>
        <v>#REF!</v>
      </c>
      <c r="I30" s="205" t="e">
        <f>VLOOKUP($B30,#REF!,8,0)</f>
        <v>#REF!</v>
      </c>
      <c r="J30" s="205" t="e">
        <f>VLOOKUP($B30,#REF!,10,0)</f>
        <v>#REF!</v>
      </c>
      <c r="K30" s="2"/>
    </row>
    <row r="31" spans="1:11" ht="54.75" customHeight="1">
      <c r="A31" s="219" t="s">
        <v>382</v>
      </c>
      <c r="B31" s="53" t="s">
        <v>53</v>
      </c>
      <c r="C31" s="205" t="e">
        <f>VLOOKUP($B31,#REF!,3,0)</f>
        <v>#REF!</v>
      </c>
      <c r="D31" s="205" t="e">
        <f>VLOOKUP($B31,#REF!,2,0)</f>
        <v>#REF!</v>
      </c>
      <c r="E31" s="205" t="e">
        <f>VLOOKUP($B31,#REF!,4,0)</f>
        <v>#REF!</v>
      </c>
      <c r="F31" s="205" t="e">
        <f>VLOOKUP($B31,#REF!,5,0)</f>
        <v>#REF!</v>
      </c>
      <c r="G31" s="205" t="e">
        <f>VLOOKUP($B31,#REF!,6,0)</f>
        <v>#REF!</v>
      </c>
      <c r="H31" s="205" t="e">
        <f>VLOOKUP($B31,#REF!,7,0)</f>
        <v>#REF!</v>
      </c>
      <c r="I31" s="205" t="e">
        <f>VLOOKUP($B31,#REF!,8,0)</f>
        <v>#REF!</v>
      </c>
      <c r="J31" s="205" t="e">
        <f>VLOOKUP($B31,#REF!,10,0)</f>
        <v>#REF!</v>
      </c>
      <c r="K31" s="2"/>
    </row>
    <row r="32" spans="1:11" ht="36.75" customHeight="1">
      <c r="A32" s="219"/>
      <c r="B32" s="203" t="s">
        <v>24</v>
      </c>
      <c r="C32" s="2"/>
      <c r="D32" s="2"/>
      <c r="E32" s="2"/>
      <c r="F32" s="2"/>
      <c r="G32" s="28" t="e">
        <f>SUM(G33)</f>
        <v>#REF!</v>
      </c>
      <c r="H32" s="28" t="e">
        <f>SUM(H33)</f>
        <v>#REF!</v>
      </c>
      <c r="I32" s="28" t="e">
        <f>SUM(I33)</f>
        <v>#REF!</v>
      </c>
      <c r="J32" s="28" t="e">
        <f>SUM(J33)</f>
        <v>#REF!</v>
      </c>
      <c r="K32" s="2"/>
    </row>
    <row r="33" spans="1:11" ht="63.75" customHeight="1">
      <c r="A33" s="219" t="s">
        <v>386</v>
      </c>
      <c r="B33" s="53" t="s">
        <v>420</v>
      </c>
      <c r="C33" s="205" t="e">
        <f>VLOOKUP($B33,#REF!,3,0)</f>
        <v>#REF!</v>
      </c>
      <c r="D33" s="205" t="e">
        <f>VLOOKUP($B33,#REF!,2,0)</f>
        <v>#REF!</v>
      </c>
      <c r="E33" s="205" t="e">
        <f>VLOOKUP($B33,#REF!,4,0)</f>
        <v>#REF!</v>
      </c>
      <c r="F33" s="205" t="e">
        <f>VLOOKUP($B33,#REF!,5,0)</f>
        <v>#REF!</v>
      </c>
      <c r="G33" s="205" t="e">
        <f>VLOOKUP($B33,#REF!,6,0)</f>
        <v>#REF!</v>
      </c>
      <c r="H33" s="205" t="e">
        <f>VLOOKUP($B33,#REF!,7,0)</f>
        <v>#REF!</v>
      </c>
      <c r="I33" s="205" t="e">
        <f>VLOOKUP($B33,#REF!,8,0)</f>
        <v>#REF!</v>
      </c>
      <c r="J33" s="205" t="e">
        <f>VLOOKUP($B33,#REF!,10,0)</f>
        <v>#REF!</v>
      </c>
      <c r="K33" s="2"/>
    </row>
    <row r="34" spans="1:11" s="9" customFormat="1" ht="48.75" customHeight="1">
      <c r="A34" s="220">
        <v>2</v>
      </c>
      <c r="B34" s="19" t="s">
        <v>424</v>
      </c>
      <c r="C34" s="7"/>
      <c r="D34" s="7"/>
      <c r="E34" s="7"/>
      <c r="F34" s="7"/>
      <c r="G34" s="8" t="e">
        <f>SUM(G35)</f>
        <v>#REF!</v>
      </c>
      <c r="H34" s="8" t="e">
        <f>SUM(H35)</f>
        <v>#REF!</v>
      </c>
      <c r="I34" s="8" t="e">
        <f>SUM(I35)</f>
        <v>#REF!</v>
      </c>
      <c r="J34" s="8" t="e">
        <f>SUM(J35)</f>
        <v>#REF!</v>
      </c>
      <c r="K34" s="7"/>
    </row>
    <row r="35" spans="1:11" ht="63.75" customHeight="1">
      <c r="A35" s="219" t="s">
        <v>383</v>
      </c>
      <c r="B35" s="53" t="s">
        <v>421</v>
      </c>
      <c r="C35" s="205" t="e">
        <f>VLOOKUP($B35,#REF!,3,0)</f>
        <v>#REF!</v>
      </c>
      <c r="D35" s="205" t="e">
        <f>VLOOKUP($B35,#REF!,2,0)</f>
        <v>#REF!</v>
      </c>
      <c r="E35" s="205" t="e">
        <f>VLOOKUP($B35,#REF!,4,0)</f>
        <v>#REF!</v>
      </c>
      <c r="F35" s="205" t="e">
        <f>VLOOKUP($B35,#REF!,5,0)</f>
        <v>#REF!</v>
      </c>
      <c r="G35" s="205" t="e">
        <f>VLOOKUP($B35,#REF!,6,0)</f>
        <v>#REF!</v>
      </c>
      <c r="H35" s="205" t="e">
        <f>VLOOKUP($B35,#REF!,7,0)</f>
        <v>#REF!</v>
      </c>
      <c r="I35" s="205" t="e">
        <f>VLOOKUP($B35,#REF!,8,0)</f>
        <v>#REF!</v>
      </c>
      <c r="J35" s="205" t="e">
        <f>VLOOKUP($B35,#REF!,10,0)</f>
        <v>#REF!</v>
      </c>
      <c r="K35" s="2"/>
    </row>
    <row r="36" spans="1:11" s="9" customFormat="1" ht="48" customHeight="1">
      <c r="A36" s="235">
        <v>3</v>
      </c>
      <c r="B36" s="19" t="s">
        <v>54</v>
      </c>
      <c r="C36" s="7"/>
      <c r="D36" s="7"/>
      <c r="E36" s="7"/>
      <c r="F36" s="7"/>
      <c r="G36" s="8" t="e">
        <f>SUM(G37:G42)</f>
        <v>#REF!</v>
      </c>
      <c r="H36" s="8" t="e">
        <f>SUM(H37:H42)</f>
        <v>#REF!</v>
      </c>
      <c r="I36" s="8" t="e">
        <f>SUM(I37:I42)</f>
        <v>#REF!</v>
      </c>
      <c r="J36" s="8" t="e">
        <f>SUM(J37:J42)</f>
        <v>#REF!</v>
      </c>
      <c r="K36" s="7"/>
    </row>
    <row r="37" spans="1:11" ht="76.5" customHeight="1">
      <c r="A37" s="234" t="s">
        <v>350</v>
      </c>
      <c r="B37" s="53" t="s">
        <v>41</v>
      </c>
      <c r="C37" s="205" t="e">
        <f>VLOOKUP($B37,#REF!,3,0)</f>
        <v>#REF!</v>
      </c>
      <c r="D37" s="205" t="e">
        <f>VLOOKUP($B37,#REF!,2,0)</f>
        <v>#REF!</v>
      </c>
      <c r="E37" s="205" t="e">
        <f>VLOOKUP($B37,#REF!,4,0)</f>
        <v>#REF!</v>
      </c>
      <c r="F37" s="205" t="e">
        <f>VLOOKUP($B37,#REF!,5,0)</f>
        <v>#REF!</v>
      </c>
      <c r="G37" s="205" t="e">
        <f>VLOOKUP($B37,#REF!,6,0)</f>
        <v>#REF!</v>
      </c>
      <c r="H37" s="205" t="e">
        <f>VLOOKUP($B37,#REF!,7,0)</f>
        <v>#REF!</v>
      </c>
      <c r="I37" s="205" t="e">
        <f>VLOOKUP($B37,#REF!,8,0)</f>
        <v>#REF!</v>
      </c>
      <c r="J37" s="205" t="e">
        <f>VLOOKUP($B37,#REF!,10,0)</f>
        <v>#REF!</v>
      </c>
      <c r="K37" s="2"/>
    </row>
    <row r="38" spans="1:11" ht="63.75" customHeight="1">
      <c r="A38" s="234" t="s">
        <v>384</v>
      </c>
      <c r="B38" s="53" t="s">
        <v>462</v>
      </c>
      <c r="C38" s="205" t="e">
        <f>VLOOKUP($B38,#REF!,3,0)</f>
        <v>#REF!</v>
      </c>
      <c r="D38" s="205" t="e">
        <f>VLOOKUP($B38,#REF!,2,0)</f>
        <v>#REF!</v>
      </c>
      <c r="E38" s="205" t="e">
        <f>VLOOKUP($B38,#REF!,4,0)</f>
        <v>#REF!</v>
      </c>
      <c r="F38" s="205" t="e">
        <f>VLOOKUP($B38,#REF!,5,0)</f>
        <v>#REF!</v>
      </c>
      <c r="G38" s="205" t="e">
        <f>VLOOKUP($B38,#REF!,6,0)</f>
        <v>#REF!</v>
      </c>
      <c r="H38" s="205" t="e">
        <f>VLOOKUP($B38,#REF!,7,0)</f>
        <v>#REF!</v>
      </c>
      <c r="I38" s="205" t="e">
        <f>VLOOKUP($B38,#REF!,8,0)</f>
        <v>#REF!</v>
      </c>
      <c r="J38" s="205" t="e">
        <f>VLOOKUP($B38,#REF!,10,0)</f>
        <v>#REF!</v>
      </c>
      <c r="K38" s="2"/>
    </row>
    <row r="39" spans="1:11" ht="63.75" customHeight="1">
      <c r="A39" s="234" t="s">
        <v>388</v>
      </c>
      <c r="B39" s="53" t="s">
        <v>463</v>
      </c>
      <c r="C39" s="205" t="e">
        <f>VLOOKUP($B39,#REF!,3,0)</f>
        <v>#REF!</v>
      </c>
      <c r="D39" s="205" t="e">
        <f>VLOOKUP($B39,#REF!,2,0)</f>
        <v>#REF!</v>
      </c>
      <c r="E39" s="205" t="e">
        <f>VLOOKUP($B39,#REF!,4,0)</f>
        <v>#REF!</v>
      </c>
      <c r="F39" s="205" t="e">
        <f>VLOOKUP($B39,#REF!,5,0)</f>
        <v>#REF!</v>
      </c>
      <c r="G39" s="205" t="e">
        <f>VLOOKUP($B39,#REF!,6,0)</f>
        <v>#REF!</v>
      </c>
      <c r="H39" s="205" t="e">
        <f>VLOOKUP($B39,#REF!,7,0)</f>
        <v>#REF!</v>
      </c>
      <c r="I39" s="205" t="e">
        <f>VLOOKUP($B39,#REF!,8,0)</f>
        <v>#REF!</v>
      </c>
      <c r="J39" s="205" t="e">
        <f>VLOOKUP($B39,#REF!,10,0)</f>
        <v>#REF!</v>
      </c>
      <c r="K39" s="2"/>
    </row>
    <row r="40" spans="1:11" ht="63.75" customHeight="1">
      <c r="A40" s="234" t="s">
        <v>389</v>
      </c>
      <c r="B40" s="53" t="s">
        <v>431</v>
      </c>
      <c r="C40" s="205" t="e">
        <f>VLOOKUP($B40,#REF!,3,0)</f>
        <v>#REF!</v>
      </c>
      <c r="D40" s="205" t="e">
        <f>VLOOKUP($B40,#REF!,2,0)</f>
        <v>#REF!</v>
      </c>
      <c r="E40" s="205" t="e">
        <f>VLOOKUP($B40,#REF!,4,0)</f>
        <v>#REF!</v>
      </c>
      <c r="F40" s="205" t="e">
        <f>VLOOKUP($B40,#REF!,5,0)</f>
        <v>#REF!</v>
      </c>
      <c r="G40" s="205" t="e">
        <f>VLOOKUP($B40,#REF!,6,0)</f>
        <v>#REF!</v>
      </c>
      <c r="H40" s="205" t="e">
        <f>VLOOKUP($B40,#REF!,7,0)</f>
        <v>#REF!</v>
      </c>
      <c r="I40" s="205" t="e">
        <f>VLOOKUP($B40,#REF!,8,0)</f>
        <v>#REF!</v>
      </c>
      <c r="J40" s="205" t="e">
        <f>VLOOKUP($B40,#REF!,10,0)</f>
        <v>#REF!</v>
      </c>
      <c r="K40" s="2"/>
    </row>
    <row r="41" spans="1:11" ht="63.75" customHeight="1">
      <c r="A41" s="234" t="s">
        <v>390</v>
      </c>
      <c r="B41" s="53" t="s">
        <v>352</v>
      </c>
      <c r="C41" s="205" t="e">
        <f>VLOOKUP($B41,#REF!,3,0)</f>
        <v>#REF!</v>
      </c>
      <c r="D41" s="205" t="e">
        <f>VLOOKUP($B41,#REF!,2,0)</f>
        <v>#REF!</v>
      </c>
      <c r="E41" s="205" t="e">
        <f>VLOOKUP($B41,#REF!,4,0)</f>
        <v>#REF!</v>
      </c>
      <c r="F41" s="205" t="e">
        <f>VLOOKUP($B41,#REF!,5,0)</f>
        <v>#REF!</v>
      </c>
      <c r="G41" s="205" t="e">
        <f>VLOOKUP($B41,#REF!,6,0)</f>
        <v>#REF!</v>
      </c>
      <c r="H41" s="205" t="e">
        <f>VLOOKUP($B41,#REF!,7,0)</f>
        <v>#REF!</v>
      </c>
      <c r="I41" s="205" t="e">
        <f>VLOOKUP($B41,#REF!,8,0)</f>
        <v>#REF!</v>
      </c>
      <c r="J41" s="205" t="e">
        <f>VLOOKUP($B41,#REF!,10,0)</f>
        <v>#REF!</v>
      </c>
      <c r="K41" s="2"/>
    </row>
    <row r="42" spans="1:11" ht="63.75" customHeight="1">
      <c r="A42" s="234" t="s">
        <v>392</v>
      </c>
      <c r="B42" s="53" t="s">
        <v>432</v>
      </c>
      <c r="C42" s="239" t="e">
        <f>VLOOKUP($B42,#REF!,3,0)</f>
        <v>#REF!</v>
      </c>
      <c r="D42" s="205" t="e">
        <f>VLOOKUP($B42,#REF!,2,0)</f>
        <v>#REF!</v>
      </c>
      <c r="E42" s="205" t="e">
        <f>VLOOKUP($B42,#REF!,4,0)</f>
        <v>#REF!</v>
      </c>
      <c r="F42" s="205" t="e">
        <f>VLOOKUP($B42,#REF!,5,0)</f>
        <v>#REF!</v>
      </c>
      <c r="G42" s="205" t="e">
        <f>VLOOKUP($B42,#REF!,6,0)</f>
        <v>#REF!</v>
      </c>
      <c r="H42" s="205" t="e">
        <f>VLOOKUP($B42,#REF!,7,0)</f>
        <v>#REF!</v>
      </c>
      <c r="I42" s="205" t="e">
        <f>VLOOKUP($B42,#REF!,8,0)</f>
        <v>#REF!</v>
      </c>
      <c r="J42" s="205" t="e">
        <f>VLOOKUP($B42,#REF!,10,0)</f>
        <v>#REF!</v>
      </c>
      <c r="K42" s="2"/>
    </row>
    <row r="43" spans="1:11" s="244" customFormat="1" ht="85.5" customHeight="1">
      <c r="A43" s="240" t="s">
        <v>8</v>
      </c>
      <c r="B43" s="241" t="s">
        <v>422</v>
      </c>
      <c r="C43" s="241"/>
      <c r="D43" s="241"/>
      <c r="E43" s="241"/>
      <c r="F43" s="241"/>
      <c r="G43" s="242" t="e">
        <f t="shared" ref="G43:J44" si="0">SUM(G44)</f>
        <v>#REF!</v>
      </c>
      <c r="H43" s="242" t="e">
        <f t="shared" si="0"/>
        <v>#REF!</v>
      </c>
      <c r="I43" s="242" t="e">
        <f t="shared" si="0"/>
        <v>#REF!</v>
      </c>
      <c r="J43" s="242" t="e">
        <f t="shared" si="0"/>
        <v>#REF!</v>
      </c>
      <c r="K43" s="243"/>
    </row>
    <row r="44" spans="1:11" s="26" customFormat="1" ht="40.5" customHeight="1">
      <c r="A44" s="83">
        <v>1</v>
      </c>
      <c r="B44" s="38" t="s">
        <v>27</v>
      </c>
      <c r="C44" s="38"/>
      <c r="D44" s="38"/>
      <c r="E44" s="38"/>
      <c r="F44" s="38"/>
      <c r="G44" s="42" t="e">
        <f t="shared" si="0"/>
        <v>#REF!</v>
      </c>
      <c r="H44" s="42" t="e">
        <f t="shared" si="0"/>
        <v>#REF!</v>
      </c>
      <c r="I44" s="42" t="e">
        <f t="shared" si="0"/>
        <v>#REF!</v>
      </c>
      <c r="J44" s="42" t="e">
        <f t="shared" si="0"/>
        <v>#REF!</v>
      </c>
      <c r="K44" s="68"/>
    </row>
    <row r="45" spans="1:11" ht="63.75" customHeight="1">
      <c r="A45" s="234" t="s">
        <v>31</v>
      </c>
      <c r="B45" s="2" t="s">
        <v>432</v>
      </c>
      <c r="C45" s="239" t="e">
        <f>VLOOKUP($B45,#REF!,3,0)</f>
        <v>#REF!</v>
      </c>
      <c r="D45" s="239" t="e">
        <f>VLOOKUP($B45,#REF!,2,0)</f>
        <v>#REF!</v>
      </c>
      <c r="E45" s="239" t="e">
        <f>VLOOKUP($B45,#REF!,4,0)</f>
        <v>#REF!</v>
      </c>
      <c r="F45" s="239" t="e">
        <f>VLOOKUP($B45,#REF!,5,0)</f>
        <v>#REF!</v>
      </c>
      <c r="G45" s="205" t="e">
        <f>VLOOKUP($B45,#REF!,6,0)</f>
        <v>#REF!</v>
      </c>
      <c r="H45" s="205" t="e">
        <f>VLOOKUP($B45,#REF!,7,0)</f>
        <v>#REF!</v>
      </c>
      <c r="I45" s="205" t="e">
        <f>VLOOKUP($B45,#REF!,8,0)</f>
        <v>#REF!</v>
      </c>
      <c r="J45" s="205" t="e">
        <f>VLOOKUP($B45,#REF!,10,0)</f>
        <v>#REF!</v>
      </c>
      <c r="K45" s="2"/>
    </row>
    <row r="46" spans="1:11" s="244" customFormat="1" ht="63.75" customHeight="1">
      <c r="A46" s="240" t="s">
        <v>88</v>
      </c>
      <c r="B46" s="241" t="s">
        <v>440</v>
      </c>
      <c r="C46" s="241"/>
      <c r="D46" s="241"/>
      <c r="E46" s="241"/>
      <c r="F46" s="241"/>
      <c r="G46" s="242" t="e">
        <f t="shared" ref="G46:J47" si="1">SUM(G47)</f>
        <v>#REF!</v>
      </c>
      <c r="H46" s="242" t="e">
        <f t="shared" si="1"/>
        <v>#REF!</v>
      </c>
      <c r="I46" s="242" t="e">
        <f t="shared" si="1"/>
        <v>#REF!</v>
      </c>
      <c r="J46" s="242" t="e">
        <f t="shared" si="1"/>
        <v>#REF!</v>
      </c>
      <c r="K46" s="243"/>
    </row>
    <row r="47" spans="1:11" s="26" customFormat="1" ht="40.5" customHeight="1">
      <c r="A47" s="83">
        <v>1</v>
      </c>
      <c r="B47" s="38" t="s">
        <v>27</v>
      </c>
      <c r="C47" s="38"/>
      <c r="D47" s="38"/>
      <c r="E47" s="38"/>
      <c r="F47" s="38"/>
      <c r="G47" s="42" t="e">
        <f t="shared" si="1"/>
        <v>#REF!</v>
      </c>
      <c r="H47" s="42" t="e">
        <f t="shared" si="1"/>
        <v>#REF!</v>
      </c>
      <c r="I47" s="42" t="e">
        <f t="shared" si="1"/>
        <v>#REF!</v>
      </c>
      <c r="J47" s="42" t="e">
        <f t="shared" si="1"/>
        <v>#REF!</v>
      </c>
      <c r="K47" s="68"/>
    </row>
    <row r="48" spans="1:11" ht="63.75" customHeight="1">
      <c r="A48" s="234">
        <v>1</v>
      </c>
      <c r="B48" s="114" t="s">
        <v>352</v>
      </c>
      <c r="C48" s="239" t="e">
        <f>VLOOKUP($B48,#REF!,2,0)</f>
        <v>#REF!</v>
      </c>
      <c r="D48" s="239" t="e">
        <f>VLOOKUP($B48,#REF!,3,0)</f>
        <v>#REF!</v>
      </c>
      <c r="E48" s="239" t="e">
        <f>VLOOKUP($B48,#REF!,4,0)</f>
        <v>#REF!</v>
      </c>
      <c r="F48" s="239" t="e">
        <f>VLOOKUP($B48,#REF!,5,0)</f>
        <v>#REF!</v>
      </c>
      <c r="G48" s="205" t="e">
        <f>VLOOKUP($B48,#REF!,6,0)</f>
        <v>#REF!</v>
      </c>
      <c r="H48" s="205" t="e">
        <f>VLOOKUP($B48,#REF!,7,0)</f>
        <v>#REF!</v>
      </c>
      <c r="I48" s="205" t="e">
        <f>VLOOKUP($B48,#REF!,8,0)</f>
        <v>#REF!</v>
      </c>
      <c r="J48" s="205" t="e">
        <f>VLOOKUP($B48,#REF!,9,0)</f>
        <v>#REF!</v>
      </c>
      <c r="K48" s="2"/>
    </row>
  </sheetData>
  <mergeCells count="16">
    <mergeCell ref="A1:K1"/>
    <mergeCell ref="A2:K2"/>
    <mergeCell ref="A3:K3"/>
    <mergeCell ref="A4:K4"/>
    <mergeCell ref="F6:G6"/>
    <mergeCell ref="I6:I8"/>
    <mergeCell ref="A6:A8"/>
    <mergeCell ref="B6:B8"/>
    <mergeCell ref="C6:C8"/>
    <mergeCell ref="D6:D8"/>
    <mergeCell ref="E6:E8"/>
    <mergeCell ref="J6:J8"/>
    <mergeCell ref="K6:K8"/>
    <mergeCell ref="F7:F8"/>
    <mergeCell ref="G7:G8"/>
    <mergeCell ref="H6:H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2"/>
  <sheetViews>
    <sheetView view="pageBreakPreview" zoomScale="85" zoomScaleSheetLayoutView="85" workbookViewId="0">
      <selection activeCell="D10" sqref="D10"/>
    </sheetView>
  </sheetViews>
  <sheetFormatPr defaultRowHeight="16.5"/>
  <cols>
    <col min="1" max="1" width="3.140625" style="72" customWidth="1"/>
    <col min="2" max="2" width="9.28515625" style="72" bestFit="1" customWidth="1"/>
    <col min="3" max="3" width="37.7109375" style="72" customWidth="1"/>
    <col min="4" max="4" width="16.7109375" style="72" customWidth="1"/>
    <col min="5" max="5" width="18.28515625" style="72" customWidth="1"/>
    <col min="6" max="6" width="12.7109375" style="72" customWidth="1"/>
    <col min="7" max="7" width="17.85546875" style="72" customWidth="1"/>
    <col min="8" max="9" width="9.140625" style="72"/>
    <col min="10" max="10" width="14.140625" style="72" bestFit="1" customWidth="1"/>
    <col min="11" max="257" width="9.140625" style="72"/>
    <col min="258" max="258" width="9.28515625" style="72" bestFit="1" customWidth="1"/>
    <col min="259" max="259" width="33.85546875" style="72" customWidth="1"/>
    <col min="260" max="260" width="16.7109375" style="72" customWidth="1"/>
    <col min="261" max="261" width="19" style="72" customWidth="1"/>
    <col min="262" max="262" width="12.7109375" style="72" customWidth="1"/>
    <col min="263" max="263" width="17.85546875" style="72" customWidth="1"/>
    <col min="264" max="265" width="9.140625" style="72"/>
    <col min="266" max="266" width="14.140625" style="72" bestFit="1" customWidth="1"/>
    <col min="267" max="513" width="9.140625" style="72"/>
    <col min="514" max="514" width="9.28515625" style="72" bestFit="1" customWidth="1"/>
    <col min="515" max="515" width="33.85546875" style="72" customWidth="1"/>
    <col min="516" max="516" width="16.7109375" style="72" customWidth="1"/>
    <col min="517" max="517" width="19" style="72" customWidth="1"/>
    <col min="518" max="518" width="12.7109375" style="72" customWidth="1"/>
    <col min="519" max="519" width="17.85546875" style="72" customWidth="1"/>
    <col min="520" max="521" width="9.140625" style="72"/>
    <col min="522" max="522" width="14.140625" style="72" bestFit="1" customWidth="1"/>
    <col min="523" max="769" width="9.140625" style="72"/>
    <col min="770" max="770" width="9.28515625" style="72" bestFit="1" customWidth="1"/>
    <col min="771" max="771" width="33.85546875" style="72" customWidth="1"/>
    <col min="772" max="772" width="16.7109375" style="72" customWidth="1"/>
    <col min="773" max="773" width="19" style="72" customWidth="1"/>
    <col min="774" max="774" width="12.7109375" style="72" customWidth="1"/>
    <col min="775" max="775" width="17.85546875" style="72" customWidth="1"/>
    <col min="776" max="777" width="9.140625" style="72"/>
    <col min="778" max="778" width="14.140625" style="72" bestFit="1" customWidth="1"/>
    <col min="779" max="1025" width="9.140625" style="72"/>
    <col min="1026" max="1026" width="9.28515625" style="72" bestFit="1" customWidth="1"/>
    <col min="1027" max="1027" width="33.85546875" style="72" customWidth="1"/>
    <col min="1028" max="1028" width="16.7109375" style="72" customWidth="1"/>
    <col min="1029" max="1029" width="19" style="72" customWidth="1"/>
    <col min="1030" max="1030" width="12.7109375" style="72" customWidth="1"/>
    <col min="1031" max="1031" width="17.85546875" style="72" customWidth="1"/>
    <col min="1032" max="1033" width="9.140625" style="72"/>
    <col min="1034" max="1034" width="14.140625" style="72" bestFit="1" customWidth="1"/>
    <col min="1035" max="1281" width="9.140625" style="72"/>
    <col min="1282" max="1282" width="9.28515625" style="72" bestFit="1" customWidth="1"/>
    <col min="1283" max="1283" width="33.85546875" style="72" customWidth="1"/>
    <col min="1284" max="1284" width="16.7109375" style="72" customWidth="1"/>
    <col min="1285" max="1285" width="19" style="72" customWidth="1"/>
    <col min="1286" max="1286" width="12.7109375" style="72" customWidth="1"/>
    <col min="1287" max="1287" width="17.85546875" style="72" customWidth="1"/>
    <col min="1288" max="1289" width="9.140625" style="72"/>
    <col min="1290" max="1290" width="14.140625" style="72" bestFit="1" customWidth="1"/>
    <col min="1291" max="1537" width="9.140625" style="72"/>
    <col min="1538" max="1538" width="9.28515625" style="72" bestFit="1" customWidth="1"/>
    <col min="1539" max="1539" width="33.85546875" style="72" customWidth="1"/>
    <col min="1540" max="1540" width="16.7109375" style="72" customWidth="1"/>
    <col min="1541" max="1541" width="19" style="72" customWidth="1"/>
    <col min="1542" max="1542" width="12.7109375" style="72" customWidth="1"/>
    <col min="1543" max="1543" width="17.85546875" style="72" customWidth="1"/>
    <col min="1544" max="1545" width="9.140625" style="72"/>
    <col min="1546" max="1546" width="14.140625" style="72" bestFit="1" customWidth="1"/>
    <col min="1547" max="1793" width="9.140625" style="72"/>
    <col min="1794" max="1794" width="9.28515625" style="72" bestFit="1" customWidth="1"/>
    <col min="1795" max="1795" width="33.85546875" style="72" customWidth="1"/>
    <col min="1796" max="1796" width="16.7109375" style="72" customWidth="1"/>
    <col min="1797" max="1797" width="19" style="72" customWidth="1"/>
    <col min="1798" max="1798" width="12.7109375" style="72" customWidth="1"/>
    <col min="1799" max="1799" width="17.85546875" style="72" customWidth="1"/>
    <col min="1800" max="1801" width="9.140625" style="72"/>
    <col min="1802" max="1802" width="14.140625" style="72" bestFit="1" customWidth="1"/>
    <col min="1803" max="2049" width="9.140625" style="72"/>
    <col min="2050" max="2050" width="9.28515625" style="72" bestFit="1" customWidth="1"/>
    <col min="2051" max="2051" width="33.85546875" style="72" customWidth="1"/>
    <col min="2052" max="2052" width="16.7109375" style="72" customWidth="1"/>
    <col min="2053" max="2053" width="19" style="72" customWidth="1"/>
    <col min="2054" max="2054" width="12.7109375" style="72" customWidth="1"/>
    <col min="2055" max="2055" width="17.85546875" style="72" customWidth="1"/>
    <col min="2056" max="2057" width="9.140625" style="72"/>
    <col min="2058" max="2058" width="14.140625" style="72" bestFit="1" customWidth="1"/>
    <col min="2059" max="2305" width="9.140625" style="72"/>
    <col min="2306" max="2306" width="9.28515625" style="72" bestFit="1" customWidth="1"/>
    <col min="2307" max="2307" width="33.85546875" style="72" customWidth="1"/>
    <col min="2308" max="2308" width="16.7109375" style="72" customWidth="1"/>
    <col min="2309" max="2309" width="19" style="72" customWidth="1"/>
    <col min="2310" max="2310" width="12.7109375" style="72" customWidth="1"/>
    <col min="2311" max="2311" width="17.85546875" style="72" customWidth="1"/>
    <col min="2312" max="2313" width="9.140625" style="72"/>
    <col min="2314" max="2314" width="14.140625" style="72" bestFit="1" customWidth="1"/>
    <col min="2315" max="2561" width="9.140625" style="72"/>
    <col min="2562" max="2562" width="9.28515625" style="72" bestFit="1" customWidth="1"/>
    <col min="2563" max="2563" width="33.85546875" style="72" customWidth="1"/>
    <col min="2564" max="2564" width="16.7109375" style="72" customWidth="1"/>
    <col min="2565" max="2565" width="19" style="72" customWidth="1"/>
    <col min="2566" max="2566" width="12.7109375" style="72" customWidth="1"/>
    <col min="2567" max="2567" width="17.85546875" style="72" customWidth="1"/>
    <col min="2568" max="2569" width="9.140625" style="72"/>
    <col min="2570" max="2570" width="14.140625" style="72" bestFit="1" customWidth="1"/>
    <col min="2571" max="2817" width="9.140625" style="72"/>
    <col min="2818" max="2818" width="9.28515625" style="72" bestFit="1" customWidth="1"/>
    <col min="2819" max="2819" width="33.85546875" style="72" customWidth="1"/>
    <col min="2820" max="2820" width="16.7109375" style="72" customWidth="1"/>
    <col min="2821" max="2821" width="19" style="72" customWidth="1"/>
    <col min="2822" max="2822" width="12.7109375" style="72" customWidth="1"/>
    <col min="2823" max="2823" width="17.85546875" style="72" customWidth="1"/>
    <col min="2824" max="2825" width="9.140625" style="72"/>
    <col min="2826" max="2826" width="14.140625" style="72" bestFit="1" customWidth="1"/>
    <col min="2827" max="3073" width="9.140625" style="72"/>
    <col min="3074" max="3074" width="9.28515625" style="72" bestFit="1" customWidth="1"/>
    <col min="3075" max="3075" width="33.85546875" style="72" customWidth="1"/>
    <col min="3076" max="3076" width="16.7109375" style="72" customWidth="1"/>
    <col min="3077" max="3077" width="19" style="72" customWidth="1"/>
    <col min="3078" max="3078" width="12.7109375" style="72" customWidth="1"/>
    <col min="3079" max="3079" width="17.85546875" style="72" customWidth="1"/>
    <col min="3080" max="3081" width="9.140625" style="72"/>
    <col min="3082" max="3082" width="14.140625" style="72" bestFit="1" customWidth="1"/>
    <col min="3083" max="3329" width="9.140625" style="72"/>
    <col min="3330" max="3330" width="9.28515625" style="72" bestFit="1" customWidth="1"/>
    <col min="3331" max="3331" width="33.85546875" style="72" customWidth="1"/>
    <col min="3332" max="3332" width="16.7109375" style="72" customWidth="1"/>
    <col min="3333" max="3333" width="19" style="72" customWidth="1"/>
    <col min="3334" max="3334" width="12.7109375" style="72" customWidth="1"/>
    <col min="3335" max="3335" width="17.85546875" style="72" customWidth="1"/>
    <col min="3336" max="3337" width="9.140625" style="72"/>
    <col min="3338" max="3338" width="14.140625" style="72" bestFit="1" customWidth="1"/>
    <col min="3339" max="3585" width="9.140625" style="72"/>
    <col min="3586" max="3586" width="9.28515625" style="72" bestFit="1" customWidth="1"/>
    <col min="3587" max="3587" width="33.85546875" style="72" customWidth="1"/>
    <col min="3588" max="3588" width="16.7109375" style="72" customWidth="1"/>
    <col min="3589" max="3589" width="19" style="72" customWidth="1"/>
    <col min="3590" max="3590" width="12.7109375" style="72" customWidth="1"/>
    <col min="3591" max="3591" width="17.85546875" style="72" customWidth="1"/>
    <col min="3592" max="3593" width="9.140625" style="72"/>
    <col min="3594" max="3594" width="14.140625" style="72" bestFit="1" customWidth="1"/>
    <col min="3595" max="3841" width="9.140625" style="72"/>
    <col min="3842" max="3842" width="9.28515625" style="72" bestFit="1" customWidth="1"/>
    <col min="3843" max="3843" width="33.85546875" style="72" customWidth="1"/>
    <col min="3844" max="3844" width="16.7109375" style="72" customWidth="1"/>
    <col min="3845" max="3845" width="19" style="72" customWidth="1"/>
    <col min="3846" max="3846" width="12.7109375" style="72" customWidth="1"/>
    <col min="3847" max="3847" width="17.85546875" style="72" customWidth="1"/>
    <col min="3848" max="3849" width="9.140625" style="72"/>
    <col min="3850" max="3850" width="14.140625" style="72" bestFit="1" customWidth="1"/>
    <col min="3851" max="4097" width="9.140625" style="72"/>
    <col min="4098" max="4098" width="9.28515625" style="72" bestFit="1" customWidth="1"/>
    <col min="4099" max="4099" width="33.85546875" style="72" customWidth="1"/>
    <col min="4100" max="4100" width="16.7109375" style="72" customWidth="1"/>
    <col min="4101" max="4101" width="19" style="72" customWidth="1"/>
    <col min="4102" max="4102" width="12.7109375" style="72" customWidth="1"/>
    <col min="4103" max="4103" width="17.85546875" style="72" customWidth="1"/>
    <col min="4104" max="4105" width="9.140625" style="72"/>
    <col min="4106" max="4106" width="14.140625" style="72" bestFit="1" customWidth="1"/>
    <col min="4107" max="4353" width="9.140625" style="72"/>
    <col min="4354" max="4354" width="9.28515625" style="72" bestFit="1" customWidth="1"/>
    <col min="4355" max="4355" width="33.85546875" style="72" customWidth="1"/>
    <col min="4356" max="4356" width="16.7109375" style="72" customWidth="1"/>
    <col min="4357" max="4357" width="19" style="72" customWidth="1"/>
    <col min="4358" max="4358" width="12.7109375" style="72" customWidth="1"/>
    <col min="4359" max="4359" width="17.85546875" style="72" customWidth="1"/>
    <col min="4360" max="4361" width="9.140625" style="72"/>
    <col min="4362" max="4362" width="14.140625" style="72" bestFit="1" customWidth="1"/>
    <col min="4363" max="4609" width="9.140625" style="72"/>
    <col min="4610" max="4610" width="9.28515625" style="72" bestFit="1" customWidth="1"/>
    <col min="4611" max="4611" width="33.85546875" style="72" customWidth="1"/>
    <col min="4612" max="4612" width="16.7109375" style="72" customWidth="1"/>
    <col min="4613" max="4613" width="19" style="72" customWidth="1"/>
    <col min="4614" max="4614" width="12.7109375" style="72" customWidth="1"/>
    <col min="4615" max="4615" width="17.85546875" style="72" customWidth="1"/>
    <col min="4616" max="4617" width="9.140625" style="72"/>
    <col min="4618" max="4618" width="14.140625" style="72" bestFit="1" customWidth="1"/>
    <col min="4619" max="4865" width="9.140625" style="72"/>
    <col min="4866" max="4866" width="9.28515625" style="72" bestFit="1" customWidth="1"/>
    <col min="4867" max="4867" width="33.85546875" style="72" customWidth="1"/>
    <col min="4868" max="4868" width="16.7109375" style="72" customWidth="1"/>
    <col min="4869" max="4869" width="19" style="72" customWidth="1"/>
    <col min="4870" max="4870" width="12.7109375" style="72" customWidth="1"/>
    <col min="4871" max="4871" width="17.85546875" style="72" customWidth="1"/>
    <col min="4872" max="4873" width="9.140625" style="72"/>
    <col min="4874" max="4874" width="14.140625" style="72" bestFit="1" customWidth="1"/>
    <col min="4875" max="5121" width="9.140625" style="72"/>
    <col min="5122" max="5122" width="9.28515625" style="72" bestFit="1" customWidth="1"/>
    <col min="5123" max="5123" width="33.85546875" style="72" customWidth="1"/>
    <col min="5124" max="5124" width="16.7109375" style="72" customWidth="1"/>
    <col min="5125" max="5125" width="19" style="72" customWidth="1"/>
    <col min="5126" max="5126" width="12.7109375" style="72" customWidth="1"/>
    <col min="5127" max="5127" width="17.85546875" style="72" customWidth="1"/>
    <col min="5128" max="5129" width="9.140625" style="72"/>
    <col min="5130" max="5130" width="14.140625" style="72" bestFit="1" customWidth="1"/>
    <col min="5131" max="5377" width="9.140625" style="72"/>
    <col min="5378" max="5378" width="9.28515625" style="72" bestFit="1" customWidth="1"/>
    <col min="5379" max="5379" width="33.85546875" style="72" customWidth="1"/>
    <col min="5380" max="5380" width="16.7109375" style="72" customWidth="1"/>
    <col min="5381" max="5381" width="19" style="72" customWidth="1"/>
    <col min="5382" max="5382" width="12.7109375" style="72" customWidth="1"/>
    <col min="5383" max="5383" width="17.85546875" style="72" customWidth="1"/>
    <col min="5384" max="5385" width="9.140625" style="72"/>
    <col min="5386" max="5386" width="14.140625" style="72" bestFit="1" customWidth="1"/>
    <col min="5387" max="5633" width="9.140625" style="72"/>
    <col min="5634" max="5634" width="9.28515625" style="72" bestFit="1" customWidth="1"/>
    <col min="5635" max="5635" width="33.85546875" style="72" customWidth="1"/>
    <col min="5636" max="5636" width="16.7109375" style="72" customWidth="1"/>
    <col min="5637" max="5637" width="19" style="72" customWidth="1"/>
    <col min="5638" max="5638" width="12.7109375" style="72" customWidth="1"/>
    <col min="5639" max="5639" width="17.85546875" style="72" customWidth="1"/>
    <col min="5640" max="5641" width="9.140625" style="72"/>
    <col min="5642" max="5642" width="14.140625" style="72" bestFit="1" customWidth="1"/>
    <col min="5643" max="5889" width="9.140625" style="72"/>
    <col min="5890" max="5890" width="9.28515625" style="72" bestFit="1" customWidth="1"/>
    <col min="5891" max="5891" width="33.85546875" style="72" customWidth="1"/>
    <col min="5892" max="5892" width="16.7109375" style="72" customWidth="1"/>
    <col min="5893" max="5893" width="19" style="72" customWidth="1"/>
    <col min="5894" max="5894" width="12.7109375" style="72" customWidth="1"/>
    <col min="5895" max="5895" width="17.85546875" style="72" customWidth="1"/>
    <col min="5896" max="5897" width="9.140625" style="72"/>
    <col min="5898" max="5898" width="14.140625" style="72" bestFit="1" customWidth="1"/>
    <col min="5899" max="6145" width="9.140625" style="72"/>
    <col min="6146" max="6146" width="9.28515625" style="72" bestFit="1" customWidth="1"/>
    <col min="6147" max="6147" width="33.85546875" style="72" customWidth="1"/>
    <col min="6148" max="6148" width="16.7109375" style="72" customWidth="1"/>
    <col min="6149" max="6149" width="19" style="72" customWidth="1"/>
    <col min="6150" max="6150" width="12.7109375" style="72" customWidth="1"/>
    <col min="6151" max="6151" width="17.85546875" style="72" customWidth="1"/>
    <col min="6152" max="6153" width="9.140625" style="72"/>
    <col min="6154" max="6154" width="14.140625" style="72" bestFit="1" customWidth="1"/>
    <col min="6155" max="6401" width="9.140625" style="72"/>
    <col min="6402" max="6402" width="9.28515625" style="72" bestFit="1" customWidth="1"/>
    <col min="6403" max="6403" width="33.85546875" style="72" customWidth="1"/>
    <col min="6404" max="6404" width="16.7109375" style="72" customWidth="1"/>
    <col min="6405" max="6405" width="19" style="72" customWidth="1"/>
    <col min="6406" max="6406" width="12.7109375" style="72" customWidth="1"/>
    <col min="6407" max="6407" width="17.85546875" style="72" customWidth="1"/>
    <col min="6408" max="6409" width="9.140625" style="72"/>
    <col min="6410" max="6410" width="14.140625" style="72" bestFit="1" customWidth="1"/>
    <col min="6411" max="6657" width="9.140625" style="72"/>
    <col min="6658" max="6658" width="9.28515625" style="72" bestFit="1" customWidth="1"/>
    <col min="6659" max="6659" width="33.85546875" style="72" customWidth="1"/>
    <col min="6660" max="6660" width="16.7109375" style="72" customWidth="1"/>
    <col min="6661" max="6661" width="19" style="72" customWidth="1"/>
    <col min="6662" max="6662" width="12.7109375" style="72" customWidth="1"/>
    <col min="6663" max="6663" width="17.85546875" style="72" customWidth="1"/>
    <col min="6664" max="6665" width="9.140625" style="72"/>
    <col min="6666" max="6666" width="14.140625" style="72" bestFit="1" customWidth="1"/>
    <col min="6667" max="6913" width="9.140625" style="72"/>
    <col min="6914" max="6914" width="9.28515625" style="72" bestFit="1" customWidth="1"/>
    <col min="6915" max="6915" width="33.85546875" style="72" customWidth="1"/>
    <col min="6916" max="6916" width="16.7109375" style="72" customWidth="1"/>
    <col min="6917" max="6917" width="19" style="72" customWidth="1"/>
    <col min="6918" max="6918" width="12.7109375" style="72" customWidth="1"/>
    <col min="6919" max="6919" width="17.85546875" style="72" customWidth="1"/>
    <col min="6920" max="6921" width="9.140625" style="72"/>
    <col min="6922" max="6922" width="14.140625" style="72" bestFit="1" customWidth="1"/>
    <col min="6923" max="7169" width="9.140625" style="72"/>
    <col min="7170" max="7170" width="9.28515625" style="72" bestFit="1" customWidth="1"/>
    <col min="7171" max="7171" width="33.85546875" style="72" customWidth="1"/>
    <col min="7172" max="7172" width="16.7109375" style="72" customWidth="1"/>
    <col min="7173" max="7173" width="19" style="72" customWidth="1"/>
    <col min="7174" max="7174" width="12.7109375" style="72" customWidth="1"/>
    <col min="7175" max="7175" width="17.85546875" style="72" customWidth="1"/>
    <col min="7176" max="7177" width="9.140625" style="72"/>
    <col min="7178" max="7178" width="14.140625" style="72" bestFit="1" customWidth="1"/>
    <col min="7179" max="7425" width="9.140625" style="72"/>
    <col min="7426" max="7426" width="9.28515625" style="72" bestFit="1" customWidth="1"/>
    <col min="7427" max="7427" width="33.85546875" style="72" customWidth="1"/>
    <col min="7428" max="7428" width="16.7109375" style="72" customWidth="1"/>
    <col min="7429" max="7429" width="19" style="72" customWidth="1"/>
    <col min="7430" max="7430" width="12.7109375" style="72" customWidth="1"/>
    <col min="7431" max="7431" width="17.85546875" style="72" customWidth="1"/>
    <col min="7432" max="7433" width="9.140625" style="72"/>
    <col min="7434" max="7434" width="14.140625" style="72" bestFit="1" customWidth="1"/>
    <col min="7435" max="7681" width="9.140625" style="72"/>
    <col min="7682" max="7682" width="9.28515625" style="72" bestFit="1" customWidth="1"/>
    <col min="7683" max="7683" width="33.85546875" style="72" customWidth="1"/>
    <col min="7684" max="7684" width="16.7109375" style="72" customWidth="1"/>
    <col min="7685" max="7685" width="19" style="72" customWidth="1"/>
    <col min="7686" max="7686" width="12.7109375" style="72" customWidth="1"/>
    <col min="7687" max="7687" width="17.85546875" style="72" customWidth="1"/>
    <col min="7688" max="7689" width="9.140625" style="72"/>
    <col min="7690" max="7690" width="14.140625" style="72" bestFit="1" customWidth="1"/>
    <col min="7691" max="7937" width="9.140625" style="72"/>
    <col min="7938" max="7938" width="9.28515625" style="72" bestFit="1" customWidth="1"/>
    <col min="7939" max="7939" width="33.85546875" style="72" customWidth="1"/>
    <col min="7940" max="7940" width="16.7109375" style="72" customWidth="1"/>
    <col min="7941" max="7941" width="19" style="72" customWidth="1"/>
    <col min="7942" max="7942" width="12.7109375" style="72" customWidth="1"/>
    <col min="7943" max="7943" width="17.85546875" style="72" customWidth="1"/>
    <col min="7944" max="7945" width="9.140625" style="72"/>
    <col min="7946" max="7946" width="14.140625" style="72" bestFit="1" customWidth="1"/>
    <col min="7947" max="8193" width="9.140625" style="72"/>
    <col min="8194" max="8194" width="9.28515625" style="72" bestFit="1" customWidth="1"/>
    <col min="8195" max="8195" width="33.85546875" style="72" customWidth="1"/>
    <col min="8196" max="8196" width="16.7109375" style="72" customWidth="1"/>
    <col min="8197" max="8197" width="19" style="72" customWidth="1"/>
    <col min="8198" max="8198" width="12.7109375" style="72" customWidth="1"/>
    <col min="8199" max="8199" width="17.85546875" style="72" customWidth="1"/>
    <col min="8200" max="8201" width="9.140625" style="72"/>
    <col min="8202" max="8202" width="14.140625" style="72" bestFit="1" customWidth="1"/>
    <col min="8203" max="8449" width="9.140625" style="72"/>
    <col min="8450" max="8450" width="9.28515625" style="72" bestFit="1" customWidth="1"/>
    <col min="8451" max="8451" width="33.85546875" style="72" customWidth="1"/>
    <col min="8452" max="8452" width="16.7109375" style="72" customWidth="1"/>
    <col min="8453" max="8453" width="19" style="72" customWidth="1"/>
    <col min="8454" max="8454" width="12.7109375" style="72" customWidth="1"/>
    <col min="8455" max="8455" width="17.85546875" style="72" customWidth="1"/>
    <col min="8456" max="8457" width="9.140625" style="72"/>
    <col min="8458" max="8458" width="14.140625" style="72" bestFit="1" customWidth="1"/>
    <col min="8459" max="8705" width="9.140625" style="72"/>
    <col min="8706" max="8706" width="9.28515625" style="72" bestFit="1" customWidth="1"/>
    <col min="8707" max="8707" width="33.85546875" style="72" customWidth="1"/>
    <col min="8708" max="8708" width="16.7109375" style="72" customWidth="1"/>
    <col min="8709" max="8709" width="19" style="72" customWidth="1"/>
    <col min="8710" max="8710" width="12.7109375" style="72" customWidth="1"/>
    <col min="8711" max="8711" width="17.85546875" style="72" customWidth="1"/>
    <col min="8712" max="8713" width="9.140625" style="72"/>
    <col min="8714" max="8714" width="14.140625" style="72" bestFit="1" customWidth="1"/>
    <col min="8715" max="8961" width="9.140625" style="72"/>
    <col min="8962" max="8962" width="9.28515625" style="72" bestFit="1" customWidth="1"/>
    <col min="8963" max="8963" width="33.85546875" style="72" customWidth="1"/>
    <col min="8964" max="8964" width="16.7109375" style="72" customWidth="1"/>
    <col min="8965" max="8965" width="19" style="72" customWidth="1"/>
    <col min="8966" max="8966" width="12.7109375" style="72" customWidth="1"/>
    <col min="8967" max="8967" width="17.85546875" style="72" customWidth="1"/>
    <col min="8968" max="8969" width="9.140625" style="72"/>
    <col min="8970" max="8970" width="14.140625" style="72" bestFit="1" customWidth="1"/>
    <col min="8971" max="9217" width="9.140625" style="72"/>
    <col min="9218" max="9218" width="9.28515625" style="72" bestFit="1" customWidth="1"/>
    <col min="9219" max="9219" width="33.85546875" style="72" customWidth="1"/>
    <col min="9220" max="9220" width="16.7109375" style="72" customWidth="1"/>
    <col min="9221" max="9221" width="19" style="72" customWidth="1"/>
    <col min="9222" max="9222" width="12.7109375" style="72" customWidth="1"/>
    <col min="9223" max="9223" width="17.85546875" style="72" customWidth="1"/>
    <col min="9224" max="9225" width="9.140625" style="72"/>
    <col min="9226" max="9226" width="14.140625" style="72" bestFit="1" customWidth="1"/>
    <col min="9227" max="9473" width="9.140625" style="72"/>
    <col min="9474" max="9474" width="9.28515625" style="72" bestFit="1" customWidth="1"/>
    <col min="9475" max="9475" width="33.85546875" style="72" customWidth="1"/>
    <col min="9476" max="9476" width="16.7109375" style="72" customWidth="1"/>
    <col min="9477" max="9477" width="19" style="72" customWidth="1"/>
    <col min="9478" max="9478" width="12.7109375" style="72" customWidth="1"/>
    <col min="9479" max="9479" width="17.85546875" style="72" customWidth="1"/>
    <col min="9480" max="9481" width="9.140625" style="72"/>
    <col min="9482" max="9482" width="14.140625" style="72" bestFit="1" customWidth="1"/>
    <col min="9483" max="9729" width="9.140625" style="72"/>
    <col min="9730" max="9730" width="9.28515625" style="72" bestFit="1" customWidth="1"/>
    <col min="9731" max="9731" width="33.85546875" style="72" customWidth="1"/>
    <col min="9732" max="9732" width="16.7109375" style="72" customWidth="1"/>
    <col min="9733" max="9733" width="19" style="72" customWidth="1"/>
    <col min="9734" max="9734" width="12.7109375" style="72" customWidth="1"/>
    <col min="9735" max="9735" width="17.85546875" style="72" customWidth="1"/>
    <col min="9736" max="9737" width="9.140625" style="72"/>
    <col min="9738" max="9738" width="14.140625" style="72" bestFit="1" customWidth="1"/>
    <col min="9739" max="9985" width="9.140625" style="72"/>
    <col min="9986" max="9986" width="9.28515625" style="72" bestFit="1" customWidth="1"/>
    <col min="9987" max="9987" width="33.85546875" style="72" customWidth="1"/>
    <col min="9988" max="9988" width="16.7109375" style="72" customWidth="1"/>
    <col min="9989" max="9989" width="19" style="72" customWidth="1"/>
    <col min="9990" max="9990" width="12.7109375" style="72" customWidth="1"/>
    <col min="9991" max="9991" width="17.85546875" style="72" customWidth="1"/>
    <col min="9992" max="9993" width="9.140625" style="72"/>
    <col min="9994" max="9994" width="14.140625" style="72" bestFit="1" customWidth="1"/>
    <col min="9995" max="10241" width="9.140625" style="72"/>
    <col min="10242" max="10242" width="9.28515625" style="72" bestFit="1" customWidth="1"/>
    <col min="10243" max="10243" width="33.85546875" style="72" customWidth="1"/>
    <col min="10244" max="10244" width="16.7109375" style="72" customWidth="1"/>
    <col min="10245" max="10245" width="19" style="72" customWidth="1"/>
    <col min="10246" max="10246" width="12.7109375" style="72" customWidth="1"/>
    <col min="10247" max="10247" width="17.85546875" style="72" customWidth="1"/>
    <col min="10248" max="10249" width="9.140625" style="72"/>
    <col min="10250" max="10250" width="14.140625" style="72" bestFit="1" customWidth="1"/>
    <col min="10251" max="10497" width="9.140625" style="72"/>
    <col min="10498" max="10498" width="9.28515625" style="72" bestFit="1" customWidth="1"/>
    <col min="10499" max="10499" width="33.85546875" style="72" customWidth="1"/>
    <col min="10500" max="10500" width="16.7109375" style="72" customWidth="1"/>
    <col min="10501" max="10501" width="19" style="72" customWidth="1"/>
    <col min="10502" max="10502" width="12.7109375" style="72" customWidth="1"/>
    <col min="10503" max="10503" width="17.85546875" style="72" customWidth="1"/>
    <col min="10504" max="10505" width="9.140625" style="72"/>
    <col min="10506" max="10506" width="14.140625" style="72" bestFit="1" customWidth="1"/>
    <col min="10507" max="10753" width="9.140625" style="72"/>
    <col min="10754" max="10754" width="9.28515625" style="72" bestFit="1" customWidth="1"/>
    <col min="10755" max="10755" width="33.85546875" style="72" customWidth="1"/>
    <col min="10756" max="10756" width="16.7109375" style="72" customWidth="1"/>
    <col min="10757" max="10757" width="19" style="72" customWidth="1"/>
    <col min="10758" max="10758" width="12.7109375" style="72" customWidth="1"/>
    <col min="10759" max="10759" width="17.85546875" style="72" customWidth="1"/>
    <col min="10760" max="10761" width="9.140625" style="72"/>
    <col min="10762" max="10762" width="14.140625" style="72" bestFit="1" customWidth="1"/>
    <col min="10763" max="11009" width="9.140625" style="72"/>
    <col min="11010" max="11010" width="9.28515625" style="72" bestFit="1" customWidth="1"/>
    <col min="11011" max="11011" width="33.85546875" style="72" customWidth="1"/>
    <col min="11012" max="11012" width="16.7109375" style="72" customWidth="1"/>
    <col min="11013" max="11013" width="19" style="72" customWidth="1"/>
    <col min="11014" max="11014" width="12.7109375" style="72" customWidth="1"/>
    <col min="11015" max="11015" width="17.85546875" style="72" customWidth="1"/>
    <col min="11016" max="11017" width="9.140625" style="72"/>
    <col min="11018" max="11018" width="14.140625" style="72" bestFit="1" customWidth="1"/>
    <col min="11019" max="11265" width="9.140625" style="72"/>
    <col min="11266" max="11266" width="9.28515625" style="72" bestFit="1" customWidth="1"/>
    <col min="11267" max="11267" width="33.85546875" style="72" customWidth="1"/>
    <col min="11268" max="11268" width="16.7109375" style="72" customWidth="1"/>
    <col min="11269" max="11269" width="19" style="72" customWidth="1"/>
    <col min="11270" max="11270" width="12.7109375" style="72" customWidth="1"/>
    <col min="11271" max="11271" width="17.85546875" style="72" customWidth="1"/>
    <col min="11272" max="11273" width="9.140625" style="72"/>
    <col min="11274" max="11274" width="14.140625" style="72" bestFit="1" customWidth="1"/>
    <col min="11275" max="11521" width="9.140625" style="72"/>
    <col min="11522" max="11522" width="9.28515625" style="72" bestFit="1" customWidth="1"/>
    <col min="11523" max="11523" width="33.85546875" style="72" customWidth="1"/>
    <col min="11524" max="11524" width="16.7109375" style="72" customWidth="1"/>
    <col min="11525" max="11525" width="19" style="72" customWidth="1"/>
    <col min="11526" max="11526" width="12.7109375" style="72" customWidth="1"/>
    <col min="11527" max="11527" width="17.85546875" style="72" customWidth="1"/>
    <col min="11528" max="11529" width="9.140625" style="72"/>
    <col min="11530" max="11530" width="14.140625" style="72" bestFit="1" customWidth="1"/>
    <col min="11531" max="11777" width="9.140625" style="72"/>
    <col min="11778" max="11778" width="9.28515625" style="72" bestFit="1" customWidth="1"/>
    <col min="11779" max="11779" width="33.85546875" style="72" customWidth="1"/>
    <col min="11780" max="11780" width="16.7109375" style="72" customWidth="1"/>
    <col min="11781" max="11781" width="19" style="72" customWidth="1"/>
    <col min="11782" max="11782" width="12.7109375" style="72" customWidth="1"/>
    <col min="11783" max="11783" width="17.85546875" style="72" customWidth="1"/>
    <col min="11784" max="11785" width="9.140625" style="72"/>
    <col min="11786" max="11786" width="14.140625" style="72" bestFit="1" customWidth="1"/>
    <col min="11787" max="12033" width="9.140625" style="72"/>
    <col min="12034" max="12034" width="9.28515625" style="72" bestFit="1" customWidth="1"/>
    <col min="12035" max="12035" width="33.85546875" style="72" customWidth="1"/>
    <col min="12036" max="12036" width="16.7109375" style="72" customWidth="1"/>
    <col min="12037" max="12037" width="19" style="72" customWidth="1"/>
    <col min="12038" max="12038" width="12.7109375" style="72" customWidth="1"/>
    <col min="12039" max="12039" width="17.85546875" style="72" customWidth="1"/>
    <col min="12040" max="12041" width="9.140625" style="72"/>
    <col min="12042" max="12042" width="14.140625" style="72" bestFit="1" customWidth="1"/>
    <col min="12043" max="12289" width="9.140625" style="72"/>
    <col min="12290" max="12290" width="9.28515625" style="72" bestFit="1" customWidth="1"/>
    <col min="12291" max="12291" width="33.85546875" style="72" customWidth="1"/>
    <col min="12292" max="12292" width="16.7109375" style="72" customWidth="1"/>
    <col min="12293" max="12293" width="19" style="72" customWidth="1"/>
    <col min="12294" max="12294" width="12.7109375" style="72" customWidth="1"/>
    <col min="12295" max="12295" width="17.85546875" style="72" customWidth="1"/>
    <col min="12296" max="12297" width="9.140625" style="72"/>
    <col min="12298" max="12298" width="14.140625" style="72" bestFit="1" customWidth="1"/>
    <col min="12299" max="12545" width="9.140625" style="72"/>
    <col min="12546" max="12546" width="9.28515625" style="72" bestFit="1" customWidth="1"/>
    <col min="12547" max="12547" width="33.85546875" style="72" customWidth="1"/>
    <col min="12548" max="12548" width="16.7109375" style="72" customWidth="1"/>
    <col min="12549" max="12549" width="19" style="72" customWidth="1"/>
    <col min="12550" max="12550" width="12.7109375" style="72" customWidth="1"/>
    <col min="12551" max="12551" width="17.85546875" style="72" customWidth="1"/>
    <col min="12552" max="12553" width="9.140625" style="72"/>
    <col min="12554" max="12554" width="14.140625" style="72" bestFit="1" customWidth="1"/>
    <col min="12555" max="12801" width="9.140625" style="72"/>
    <col min="12802" max="12802" width="9.28515625" style="72" bestFit="1" customWidth="1"/>
    <col min="12803" max="12803" width="33.85546875" style="72" customWidth="1"/>
    <col min="12804" max="12804" width="16.7109375" style="72" customWidth="1"/>
    <col min="12805" max="12805" width="19" style="72" customWidth="1"/>
    <col min="12806" max="12806" width="12.7109375" style="72" customWidth="1"/>
    <col min="12807" max="12807" width="17.85546875" style="72" customWidth="1"/>
    <col min="12808" max="12809" width="9.140625" style="72"/>
    <col min="12810" max="12810" width="14.140625" style="72" bestFit="1" customWidth="1"/>
    <col min="12811" max="13057" width="9.140625" style="72"/>
    <col min="13058" max="13058" width="9.28515625" style="72" bestFit="1" customWidth="1"/>
    <col min="13059" max="13059" width="33.85546875" style="72" customWidth="1"/>
    <col min="13060" max="13060" width="16.7109375" style="72" customWidth="1"/>
    <col min="13061" max="13061" width="19" style="72" customWidth="1"/>
    <col min="13062" max="13062" width="12.7109375" style="72" customWidth="1"/>
    <col min="13063" max="13063" width="17.85546875" style="72" customWidth="1"/>
    <col min="13064" max="13065" width="9.140625" style="72"/>
    <col min="13066" max="13066" width="14.140625" style="72" bestFit="1" customWidth="1"/>
    <col min="13067" max="13313" width="9.140625" style="72"/>
    <col min="13314" max="13314" width="9.28515625" style="72" bestFit="1" customWidth="1"/>
    <col min="13315" max="13315" width="33.85546875" style="72" customWidth="1"/>
    <col min="13316" max="13316" width="16.7109375" style="72" customWidth="1"/>
    <col min="13317" max="13317" width="19" style="72" customWidth="1"/>
    <col min="13318" max="13318" width="12.7109375" style="72" customWidth="1"/>
    <col min="13319" max="13319" width="17.85546875" style="72" customWidth="1"/>
    <col min="13320" max="13321" width="9.140625" style="72"/>
    <col min="13322" max="13322" width="14.140625" style="72" bestFit="1" customWidth="1"/>
    <col min="13323" max="13569" width="9.140625" style="72"/>
    <col min="13570" max="13570" width="9.28515625" style="72" bestFit="1" customWidth="1"/>
    <col min="13571" max="13571" width="33.85546875" style="72" customWidth="1"/>
    <col min="13572" max="13572" width="16.7109375" style="72" customWidth="1"/>
    <col min="13573" max="13573" width="19" style="72" customWidth="1"/>
    <col min="13574" max="13574" width="12.7109375" style="72" customWidth="1"/>
    <col min="13575" max="13575" width="17.85546875" style="72" customWidth="1"/>
    <col min="13576" max="13577" width="9.140625" style="72"/>
    <col min="13578" max="13578" width="14.140625" style="72" bestFit="1" customWidth="1"/>
    <col min="13579" max="13825" width="9.140625" style="72"/>
    <col min="13826" max="13826" width="9.28515625" style="72" bestFit="1" customWidth="1"/>
    <col min="13827" max="13827" width="33.85546875" style="72" customWidth="1"/>
    <col min="13828" max="13828" width="16.7109375" style="72" customWidth="1"/>
    <col min="13829" max="13829" width="19" style="72" customWidth="1"/>
    <col min="13830" max="13830" width="12.7109375" style="72" customWidth="1"/>
    <col min="13831" max="13831" width="17.85546875" style="72" customWidth="1"/>
    <col min="13832" max="13833" width="9.140625" style="72"/>
    <col min="13834" max="13834" width="14.140625" style="72" bestFit="1" customWidth="1"/>
    <col min="13835" max="14081" width="9.140625" style="72"/>
    <col min="14082" max="14082" width="9.28515625" style="72" bestFit="1" customWidth="1"/>
    <col min="14083" max="14083" width="33.85546875" style="72" customWidth="1"/>
    <col min="14084" max="14084" width="16.7109375" style="72" customWidth="1"/>
    <col min="14085" max="14085" width="19" style="72" customWidth="1"/>
    <col min="14086" max="14086" width="12.7109375" style="72" customWidth="1"/>
    <col min="14087" max="14087" width="17.85546875" style="72" customWidth="1"/>
    <col min="14088" max="14089" width="9.140625" style="72"/>
    <col min="14090" max="14090" width="14.140625" style="72" bestFit="1" customWidth="1"/>
    <col min="14091" max="14337" width="9.140625" style="72"/>
    <col min="14338" max="14338" width="9.28515625" style="72" bestFit="1" customWidth="1"/>
    <col min="14339" max="14339" width="33.85546875" style="72" customWidth="1"/>
    <col min="14340" max="14340" width="16.7109375" style="72" customWidth="1"/>
    <col min="14341" max="14341" width="19" style="72" customWidth="1"/>
    <col min="14342" max="14342" width="12.7109375" style="72" customWidth="1"/>
    <col min="14343" max="14343" width="17.85546875" style="72" customWidth="1"/>
    <col min="14344" max="14345" width="9.140625" style="72"/>
    <col min="14346" max="14346" width="14.140625" style="72" bestFit="1" customWidth="1"/>
    <col min="14347" max="14593" width="9.140625" style="72"/>
    <col min="14594" max="14594" width="9.28515625" style="72" bestFit="1" customWidth="1"/>
    <col min="14595" max="14595" width="33.85546875" style="72" customWidth="1"/>
    <col min="14596" max="14596" width="16.7109375" style="72" customWidth="1"/>
    <col min="14597" max="14597" width="19" style="72" customWidth="1"/>
    <col min="14598" max="14598" width="12.7109375" style="72" customWidth="1"/>
    <col min="14599" max="14599" width="17.85546875" style="72" customWidth="1"/>
    <col min="14600" max="14601" width="9.140625" style="72"/>
    <col min="14602" max="14602" width="14.140625" style="72" bestFit="1" customWidth="1"/>
    <col min="14603" max="14849" width="9.140625" style="72"/>
    <col min="14850" max="14850" width="9.28515625" style="72" bestFit="1" customWidth="1"/>
    <col min="14851" max="14851" width="33.85546875" style="72" customWidth="1"/>
    <col min="14852" max="14852" width="16.7109375" style="72" customWidth="1"/>
    <col min="14853" max="14853" width="19" style="72" customWidth="1"/>
    <col min="14854" max="14854" width="12.7109375" style="72" customWidth="1"/>
    <col min="14855" max="14855" width="17.85546875" style="72" customWidth="1"/>
    <col min="14856" max="14857" width="9.140625" style="72"/>
    <col min="14858" max="14858" width="14.140625" style="72" bestFit="1" customWidth="1"/>
    <col min="14859" max="15105" width="9.140625" style="72"/>
    <col min="15106" max="15106" width="9.28515625" style="72" bestFit="1" customWidth="1"/>
    <col min="15107" max="15107" width="33.85546875" style="72" customWidth="1"/>
    <col min="15108" max="15108" width="16.7109375" style="72" customWidth="1"/>
    <col min="15109" max="15109" width="19" style="72" customWidth="1"/>
    <col min="15110" max="15110" width="12.7109375" style="72" customWidth="1"/>
    <col min="15111" max="15111" width="17.85546875" style="72" customWidth="1"/>
    <col min="15112" max="15113" width="9.140625" style="72"/>
    <col min="15114" max="15114" width="14.140625" style="72" bestFit="1" customWidth="1"/>
    <col min="15115" max="15361" width="9.140625" style="72"/>
    <col min="15362" max="15362" width="9.28515625" style="72" bestFit="1" customWidth="1"/>
    <col min="15363" max="15363" width="33.85546875" style="72" customWidth="1"/>
    <col min="15364" max="15364" width="16.7109375" style="72" customWidth="1"/>
    <col min="15365" max="15365" width="19" style="72" customWidth="1"/>
    <col min="15366" max="15366" width="12.7109375" style="72" customWidth="1"/>
    <col min="15367" max="15367" width="17.85546875" style="72" customWidth="1"/>
    <col min="15368" max="15369" width="9.140625" style="72"/>
    <col min="15370" max="15370" width="14.140625" style="72" bestFit="1" customWidth="1"/>
    <col min="15371" max="15617" width="9.140625" style="72"/>
    <col min="15618" max="15618" width="9.28515625" style="72" bestFit="1" customWidth="1"/>
    <col min="15619" max="15619" width="33.85546875" style="72" customWidth="1"/>
    <col min="15620" max="15620" width="16.7109375" style="72" customWidth="1"/>
    <col min="15621" max="15621" width="19" style="72" customWidth="1"/>
    <col min="15622" max="15622" width="12.7109375" style="72" customWidth="1"/>
    <col min="15623" max="15623" width="17.85546875" style="72" customWidth="1"/>
    <col min="15624" max="15625" width="9.140625" style="72"/>
    <col min="15626" max="15626" width="14.140625" style="72" bestFit="1" customWidth="1"/>
    <col min="15627" max="15873" width="9.140625" style="72"/>
    <col min="15874" max="15874" width="9.28515625" style="72" bestFit="1" customWidth="1"/>
    <col min="15875" max="15875" width="33.85546875" style="72" customWidth="1"/>
    <col min="15876" max="15876" width="16.7109375" style="72" customWidth="1"/>
    <col min="15877" max="15877" width="19" style="72" customWidth="1"/>
    <col min="15878" max="15878" width="12.7109375" style="72" customWidth="1"/>
    <col min="15879" max="15879" width="17.85546875" style="72" customWidth="1"/>
    <col min="15880" max="15881" width="9.140625" style="72"/>
    <col min="15882" max="15882" width="14.140625" style="72" bestFit="1" customWidth="1"/>
    <col min="15883" max="16129" width="9.140625" style="72"/>
    <col min="16130" max="16130" width="9.28515625" style="72" bestFit="1" customWidth="1"/>
    <col min="16131" max="16131" width="33.85546875" style="72" customWidth="1"/>
    <col min="16132" max="16132" width="16.7109375" style="72" customWidth="1"/>
    <col min="16133" max="16133" width="19" style="72" customWidth="1"/>
    <col min="16134" max="16134" width="12.7109375" style="72" customWidth="1"/>
    <col min="16135" max="16135" width="17.85546875" style="72" customWidth="1"/>
    <col min="16136" max="16137" width="9.140625" style="72"/>
    <col min="16138" max="16138" width="14.140625" style="72" bestFit="1" customWidth="1"/>
    <col min="16139" max="16384" width="9.140625" style="72"/>
  </cols>
  <sheetData>
    <row r="1" spans="2:10" ht="28.5" customHeight="1">
      <c r="B1" s="285" t="s">
        <v>97</v>
      </c>
      <c r="C1" s="285"/>
      <c r="D1" s="285"/>
      <c r="E1" s="285"/>
      <c r="F1" s="285"/>
      <c r="G1" s="285"/>
    </row>
    <row r="3" spans="2:10" ht="48" customHeight="1">
      <c r="B3" s="73" t="s">
        <v>9</v>
      </c>
      <c r="C3" s="73" t="s">
        <v>98</v>
      </c>
      <c r="D3" s="73" t="s">
        <v>99</v>
      </c>
      <c r="E3" s="73" t="s">
        <v>100</v>
      </c>
      <c r="F3" s="73" t="s">
        <v>101</v>
      </c>
      <c r="G3" s="73" t="s">
        <v>14</v>
      </c>
      <c r="J3" s="82"/>
    </row>
    <row r="4" spans="2:10" ht="28.5" customHeight="1">
      <c r="B4" s="74"/>
      <c r="C4" s="73" t="s">
        <v>38</v>
      </c>
      <c r="D4" s="74"/>
      <c r="E4" s="75">
        <f>'[1]3_XSKT'!J9</f>
        <v>1197000</v>
      </c>
      <c r="F4" s="74"/>
      <c r="G4" s="74"/>
      <c r="I4" s="76"/>
      <c r="J4" s="77">
        <v>1330000</v>
      </c>
    </row>
    <row r="5" spans="2:10" ht="82.5">
      <c r="B5" s="73"/>
      <c r="C5" s="78" t="s">
        <v>278</v>
      </c>
      <c r="D5" s="75" t="e">
        <f>SUM(D6:D11)</f>
        <v>#REF!</v>
      </c>
      <c r="E5" s="79"/>
      <c r="F5" s="195" t="e">
        <f>D5/E4</f>
        <v>#REF!</v>
      </c>
      <c r="G5" s="74"/>
      <c r="J5" s="80"/>
    </row>
    <row r="6" spans="2:10" ht="27" customHeight="1">
      <c r="B6" s="81">
        <v>1</v>
      </c>
      <c r="C6" s="74" t="s">
        <v>102</v>
      </c>
      <c r="D6" s="77" t="e">
        <f>#REF!+#REF!+#REF!+#REF!</f>
        <v>#REF!</v>
      </c>
      <c r="E6" s="74"/>
      <c r="F6" s="74"/>
      <c r="G6" s="74"/>
    </row>
    <row r="7" spans="2:10" ht="24" customHeight="1">
      <c r="B7" s="81">
        <f>+B6+1</f>
        <v>2</v>
      </c>
      <c r="C7" s="74" t="s">
        <v>103</v>
      </c>
      <c r="D7" s="77" t="e">
        <f>#REF!+#REF!</f>
        <v>#REF!</v>
      </c>
      <c r="E7" s="74"/>
      <c r="F7" s="74"/>
      <c r="G7" s="74"/>
    </row>
    <row r="8" spans="2:10" ht="33" customHeight="1">
      <c r="B8" s="81">
        <f>+B7+1</f>
        <v>3</v>
      </c>
      <c r="C8" s="74" t="s">
        <v>44</v>
      </c>
      <c r="D8" s="77" t="e">
        <f>#REF!</f>
        <v>#REF!</v>
      </c>
      <c r="E8" s="74"/>
      <c r="F8" s="74"/>
      <c r="G8" s="74"/>
    </row>
    <row r="9" spans="2:10" ht="32.25" customHeight="1">
      <c r="B9" s="81">
        <f>+B8+1</f>
        <v>4</v>
      </c>
      <c r="C9" s="74" t="s">
        <v>104</v>
      </c>
      <c r="D9" s="77" t="e">
        <f>#REF!</f>
        <v>#REF!</v>
      </c>
      <c r="E9" s="74"/>
      <c r="F9" s="74"/>
      <c r="G9" s="74"/>
    </row>
    <row r="10" spans="2:10" ht="42" customHeight="1">
      <c r="B10" s="81">
        <f>+B9+1</f>
        <v>5</v>
      </c>
      <c r="C10" s="74" t="s">
        <v>279</v>
      </c>
      <c r="D10" s="77" t="e">
        <f>#REF!+#REF!+#REF!+#REF!</f>
        <v>#REF!</v>
      </c>
      <c r="E10" s="74"/>
      <c r="F10" s="74"/>
      <c r="G10" s="74"/>
    </row>
    <row r="11" spans="2:10" ht="32.25" customHeight="1">
      <c r="B11" s="81">
        <f>+B10+1</f>
        <v>6</v>
      </c>
      <c r="C11" s="74" t="s">
        <v>91</v>
      </c>
      <c r="D11" s="77" t="e">
        <f>#REF!</f>
        <v>#REF!</v>
      </c>
      <c r="E11" s="74"/>
      <c r="F11" s="74"/>
      <c r="G11" s="74"/>
    </row>
    <row r="12" spans="2:10">
      <c r="B12" s="74"/>
      <c r="C12" s="74"/>
      <c r="D12" s="74"/>
      <c r="E12" s="74"/>
      <c r="F12" s="74"/>
      <c r="G12" s="74"/>
    </row>
    <row r="13" spans="2:10" ht="60.75" customHeight="1">
      <c r="B13" s="74"/>
      <c r="C13" s="78" t="s">
        <v>281</v>
      </c>
      <c r="D13" s="75" t="e">
        <f>D5+133000</f>
        <v>#REF!</v>
      </c>
      <c r="E13" s="75">
        <v>1330000</v>
      </c>
      <c r="F13" s="202" t="e">
        <f>D13/E13</f>
        <v>#REF!</v>
      </c>
      <c r="G13" s="78"/>
    </row>
    <row r="14" spans="2:10" ht="26.25" customHeight="1"/>
    <row r="15" spans="2:10" ht="33" customHeight="1"/>
    <row r="16" spans="2:10" ht="33" customHeight="1"/>
    <row r="17" ht="22.5" customHeight="1"/>
    <row r="19" ht="40.5" customHeight="1"/>
    <row r="20" ht="33" customHeight="1"/>
    <row r="21" ht="44.25" customHeight="1"/>
    <row r="22" ht="33" customHeight="1"/>
  </sheetData>
  <mergeCells count="1">
    <mergeCell ref="B1:G1"/>
  </mergeCells>
  <printOptions horizontalCentered="1"/>
  <pageMargins left="0" right="0" top="0.75" bottom="0.75" header="0.3" footer="0.3"/>
  <pageSetup paperSize="9" scale="84" orientation="portrait"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E107"/>
  <sheetViews>
    <sheetView view="pageBreakPreview" zoomScale="60" zoomScaleNormal="85" workbookViewId="0">
      <selection activeCell="A4" sqref="A4:E4"/>
    </sheetView>
  </sheetViews>
  <sheetFormatPr defaultRowHeight="16.5"/>
  <cols>
    <col min="1" max="1" width="9.140625" style="60"/>
    <col min="2" max="2" width="43.28515625" style="60" customWidth="1"/>
    <col min="3" max="3" width="17.28515625" style="60" customWidth="1"/>
    <col min="4" max="4" width="17.140625" style="60" customWidth="1"/>
    <col min="5" max="5" width="34.5703125" style="60" customWidth="1"/>
    <col min="6" max="16384" width="9.140625" style="60"/>
  </cols>
  <sheetData>
    <row r="3" spans="1:5" ht="50.25" customHeight="1">
      <c r="A3" s="286" t="s">
        <v>418</v>
      </c>
      <c r="B3" s="286"/>
      <c r="C3" s="286"/>
      <c r="D3" s="286"/>
      <c r="E3" s="286"/>
    </row>
    <row r="4" spans="1:5" ht="48.75" customHeight="1">
      <c r="A4" s="287" t="s">
        <v>419</v>
      </c>
      <c r="B4" s="287"/>
      <c r="C4" s="287"/>
      <c r="D4" s="287"/>
      <c r="E4" s="287"/>
    </row>
    <row r="5" spans="1:5" ht="69" customHeight="1">
      <c r="A5" s="211" t="s">
        <v>9</v>
      </c>
      <c r="B5" s="211" t="s">
        <v>55</v>
      </c>
      <c r="C5" s="210" t="s">
        <v>404</v>
      </c>
      <c r="D5" s="210" t="s">
        <v>407</v>
      </c>
      <c r="E5" s="211" t="s">
        <v>14</v>
      </c>
    </row>
    <row r="6" spans="1:5" ht="30" customHeight="1">
      <c r="A6" s="1"/>
      <c r="B6" s="211" t="s">
        <v>15</v>
      </c>
      <c r="C6" s="62">
        <f>SUM(C7,C19,C72)</f>
        <v>98</v>
      </c>
      <c r="D6" s="62">
        <f>SUM(D7,D19,D72)</f>
        <v>33</v>
      </c>
      <c r="E6" s="1"/>
    </row>
    <row r="7" spans="1:5" s="209" customFormat="1" ht="30" customHeight="1">
      <c r="A7" s="211" t="s">
        <v>4</v>
      </c>
      <c r="B7" s="62" t="s">
        <v>405</v>
      </c>
      <c r="C7" s="62">
        <f>COUNTA(C8:C18)</f>
        <v>11</v>
      </c>
      <c r="D7" s="62">
        <f>COUNTA(D8:D18)</f>
        <v>9</v>
      </c>
      <c r="E7" s="62"/>
    </row>
    <row r="8" spans="1:5" ht="50.1" customHeight="1">
      <c r="A8" s="67">
        <v>1</v>
      </c>
      <c r="B8" s="2" t="s">
        <v>284</v>
      </c>
      <c r="C8" s="67" t="s">
        <v>406</v>
      </c>
      <c r="D8" s="67"/>
      <c r="E8" s="1"/>
    </row>
    <row r="9" spans="1:5" ht="50.1" customHeight="1">
      <c r="A9" s="67">
        <f>+A8+1</f>
        <v>2</v>
      </c>
      <c r="B9" s="2" t="s">
        <v>286</v>
      </c>
      <c r="C9" s="67" t="s">
        <v>406</v>
      </c>
      <c r="D9" s="67"/>
      <c r="E9" s="1"/>
    </row>
    <row r="10" spans="1:5" ht="50.1" customHeight="1">
      <c r="A10" s="67">
        <f>+A9+1</f>
        <v>3</v>
      </c>
      <c r="B10" s="2" t="s">
        <v>349</v>
      </c>
      <c r="C10" s="67" t="s">
        <v>406</v>
      </c>
      <c r="D10" s="67" t="s">
        <v>406</v>
      </c>
      <c r="E10" s="1"/>
    </row>
    <row r="11" spans="1:5" ht="50.1" customHeight="1">
      <c r="A11" s="67">
        <f t="shared" ref="A11:A18" si="0">+A10+1</f>
        <v>4</v>
      </c>
      <c r="B11" s="2" t="s">
        <v>341</v>
      </c>
      <c r="C11" s="67" t="s">
        <v>406</v>
      </c>
      <c r="D11" s="67" t="s">
        <v>406</v>
      </c>
      <c r="E11" s="1"/>
    </row>
    <row r="12" spans="1:5" ht="50.1" customHeight="1">
      <c r="A12" s="67">
        <f t="shared" si="0"/>
        <v>5</v>
      </c>
      <c r="B12" s="2" t="s">
        <v>342</v>
      </c>
      <c r="C12" s="67" t="s">
        <v>406</v>
      </c>
      <c r="D12" s="67" t="s">
        <v>406</v>
      </c>
      <c r="E12" s="1"/>
    </row>
    <row r="13" spans="1:5" ht="50.1" customHeight="1">
      <c r="A13" s="67">
        <f t="shared" si="0"/>
        <v>6</v>
      </c>
      <c r="B13" s="2" t="s">
        <v>343</v>
      </c>
      <c r="C13" s="67" t="s">
        <v>406</v>
      </c>
      <c r="D13" s="67" t="s">
        <v>406</v>
      </c>
      <c r="E13" s="1"/>
    </row>
    <row r="14" spans="1:5" ht="50.1" customHeight="1">
      <c r="A14" s="67">
        <f t="shared" si="0"/>
        <v>7</v>
      </c>
      <c r="B14" s="2" t="s">
        <v>344</v>
      </c>
      <c r="C14" s="67" t="s">
        <v>406</v>
      </c>
      <c r="D14" s="67" t="s">
        <v>406</v>
      </c>
      <c r="E14" s="1"/>
    </row>
    <row r="15" spans="1:5" ht="50.1" customHeight="1">
      <c r="A15" s="67">
        <f t="shared" si="0"/>
        <v>8</v>
      </c>
      <c r="B15" s="2" t="s">
        <v>345</v>
      </c>
      <c r="C15" s="67" t="s">
        <v>406</v>
      </c>
      <c r="D15" s="67" t="s">
        <v>406</v>
      </c>
      <c r="E15" s="1"/>
    </row>
    <row r="16" spans="1:5" ht="50.1" customHeight="1">
      <c r="A16" s="67">
        <f t="shared" si="0"/>
        <v>9</v>
      </c>
      <c r="B16" s="2" t="s">
        <v>346</v>
      </c>
      <c r="C16" s="67" t="s">
        <v>406</v>
      </c>
      <c r="D16" s="67" t="s">
        <v>406</v>
      </c>
      <c r="E16" s="1"/>
    </row>
    <row r="17" spans="1:5" ht="50.1" customHeight="1">
      <c r="A17" s="67">
        <f t="shared" si="0"/>
        <v>10</v>
      </c>
      <c r="B17" s="2" t="s">
        <v>347</v>
      </c>
      <c r="C17" s="67" t="s">
        <v>406</v>
      </c>
      <c r="D17" s="67" t="s">
        <v>406</v>
      </c>
      <c r="E17" s="1"/>
    </row>
    <row r="18" spans="1:5" ht="50.1" customHeight="1">
      <c r="A18" s="67">
        <f t="shared" si="0"/>
        <v>11</v>
      </c>
      <c r="B18" s="2" t="s">
        <v>348</v>
      </c>
      <c r="C18" s="67" t="s">
        <v>406</v>
      </c>
      <c r="D18" s="67" t="s">
        <v>406</v>
      </c>
      <c r="E18" s="1"/>
    </row>
    <row r="19" spans="1:5" s="209" customFormat="1" ht="30" customHeight="1">
      <c r="A19" s="211" t="s">
        <v>5</v>
      </c>
      <c r="B19" s="62" t="s">
        <v>408</v>
      </c>
      <c r="C19" s="62">
        <f>COUNTA(C20:C71)</f>
        <v>52</v>
      </c>
      <c r="D19" s="62">
        <f>COUNTA(D20:D71)</f>
        <v>24</v>
      </c>
      <c r="E19" s="62"/>
    </row>
    <row r="20" spans="1:5" ht="50.1" customHeight="1">
      <c r="A20" s="67">
        <v>1</v>
      </c>
      <c r="B20" s="2" t="s">
        <v>356</v>
      </c>
      <c r="C20" s="67" t="s">
        <v>406</v>
      </c>
      <c r="D20" s="67"/>
      <c r="E20" s="1"/>
    </row>
    <row r="21" spans="1:5" ht="50.1" customHeight="1">
      <c r="A21" s="67">
        <f>+A20+1</f>
        <v>2</v>
      </c>
      <c r="B21" s="90" t="s">
        <v>357</v>
      </c>
      <c r="C21" s="67" t="s">
        <v>406</v>
      </c>
      <c r="D21" s="67" t="s">
        <v>406</v>
      </c>
      <c r="E21" s="1"/>
    </row>
    <row r="22" spans="1:5" ht="50.1" customHeight="1">
      <c r="A22" s="67">
        <f t="shared" ref="A22:A88" si="1">+A21+1</f>
        <v>3</v>
      </c>
      <c r="B22" s="90" t="s">
        <v>359</v>
      </c>
      <c r="C22" s="67" t="s">
        <v>406</v>
      </c>
      <c r="D22" s="67" t="s">
        <v>406</v>
      </c>
      <c r="E22" s="1"/>
    </row>
    <row r="23" spans="1:5" ht="60" customHeight="1">
      <c r="A23" s="67">
        <f t="shared" si="1"/>
        <v>4</v>
      </c>
      <c r="B23" s="90" t="s">
        <v>360</v>
      </c>
      <c r="C23" s="67" t="s">
        <v>406</v>
      </c>
      <c r="D23" s="67" t="s">
        <v>406</v>
      </c>
      <c r="E23" s="214" t="s">
        <v>358</v>
      </c>
    </row>
    <row r="24" spans="1:5" ht="53.25" customHeight="1">
      <c r="A24" s="67">
        <f t="shared" si="1"/>
        <v>5</v>
      </c>
      <c r="B24" s="90" t="s">
        <v>361</v>
      </c>
      <c r="C24" s="67" t="s">
        <v>406</v>
      </c>
      <c r="D24" s="67" t="s">
        <v>406</v>
      </c>
      <c r="E24" s="214" t="s">
        <v>358</v>
      </c>
    </row>
    <row r="25" spans="1:5" ht="58.5" customHeight="1">
      <c r="A25" s="67">
        <f t="shared" si="1"/>
        <v>6</v>
      </c>
      <c r="B25" s="215" t="s">
        <v>381</v>
      </c>
      <c r="C25" s="67" t="s">
        <v>406</v>
      </c>
      <c r="D25" s="67" t="s">
        <v>406</v>
      </c>
      <c r="E25" s="214" t="s">
        <v>358</v>
      </c>
    </row>
    <row r="26" spans="1:5" ht="50.1" customHeight="1">
      <c r="A26" s="67">
        <f t="shared" si="1"/>
        <v>7</v>
      </c>
      <c r="B26" s="88" t="s">
        <v>412</v>
      </c>
      <c r="C26" s="67" t="s">
        <v>406</v>
      </c>
      <c r="D26" s="67"/>
      <c r="E26" s="1"/>
    </row>
    <row r="27" spans="1:5" ht="50.1" customHeight="1">
      <c r="A27" s="67">
        <f t="shared" si="1"/>
        <v>8</v>
      </c>
      <c r="B27" s="88" t="s">
        <v>391</v>
      </c>
      <c r="C27" s="67" t="s">
        <v>406</v>
      </c>
      <c r="D27" s="67"/>
      <c r="E27" s="1"/>
    </row>
    <row r="28" spans="1:5" ht="50.1" customHeight="1">
      <c r="A28" s="67">
        <f t="shared" si="1"/>
        <v>9</v>
      </c>
      <c r="B28" s="216" t="s">
        <v>289</v>
      </c>
      <c r="C28" s="67" t="s">
        <v>406</v>
      </c>
      <c r="D28" s="67"/>
      <c r="E28" s="1"/>
    </row>
    <row r="29" spans="1:5" ht="50.1" customHeight="1">
      <c r="A29" s="67">
        <f t="shared" si="1"/>
        <v>10</v>
      </c>
      <c r="B29" s="207" t="s">
        <v>290</v>
      </c>
      <c r="C29" s="67" t="s">
        <v>406</v>
      </c>
      <c r="D29" s="67"/>
      <c r="E29" s="1"/>
    </row>
    <row r="30" spans="1:5" ht="50.1" customHeight="1">
      <c r="A30" s="67">
        <f t="shared" si="1"/>
        <v>11</v>
      </c>
      <c r="B30" s="207" t="s">
        <v>291</v>
      </c>
      <c r="C30" s="67" t="s">
        <v>406</v>
      </c>
      <c r="D30" s="67"/>
      <c r="E30" s="1"/>
    </row>
    <row r="31" spans="1:5" ht="67.5" customHeight="1">
      <c r="A31" s="67">
        <f t="shared" si="1"/>
        <v>12</v>
      </c>
      <c r="B31" s="207" t="s">
        <v>292</v>
      </c>
      <c r="C31" s="67" t="s">
        <v>406</v>
      </c>
      <c r="D31" s="67"/>
      <c r="E31" s="1"/>
    </row>
    <row r="32" spans="1:5" ht="50.1" customHeight="1">
      <c r="A32" s="67">
        <f t="shared" si="1"/>
        <v>13</v>
      </c>
      <c r="B32" s="207" t="s">
        <v>293</v>
      </c>
      <c r="C32" s="67" t="s">
        <v>406</v>
      </c>
      <c r="D32" s="67"/>
      <c r="E32" s="1"/>
    </row>
    <row r="33" spans="1:5" ht="50.1" customHeight="1">
      <c r="A33" s="67">
        <f t="shared" si="1"/>
        <v>14</v>
      </c>
      <c r="B33" s="207" t="s">
        <v>294</v>
      </c>
      <c r="C33" s="67" t="s">
        <v>406</v>
      </c>
      <c r="D33" s="67"/>
      <c r="E33" s="1"/>
    </row>
    <row r="34" spans="1:5" ht="50.1" customHeight="1">
      <c r="A34" s="67">
        <f t="shared" si="1"/>
        <v>15</v>
      </c>
      <c r="B34" s="207" t="s">
        <v>295</v>
      </c>
      <c r="C34" s="67" t="s">
        <v>406</v>
      </c>
      <c r="D34" s="67"/>
      <c r="E34" s="1"/>
    </row>
    <row r="35" spans="1:5" ht="63.75" customHeight="1">
      <c r="A35" s="67">
        <f t="shared" si="1"/>
        <v>16</v>
      </c>
      <c r="B35" s="207" t="s">
        <v>296</v>
      </c>
      <c r="C35" s="67" t="s">
        <v>406</v>
      </c>
      <c r="D35" s="67"/>
      <c r="E35" s="1"/>
    </row>
    <row r="36" spans="1:5" ht="50.1" customHeight="1">
      <c r="A36" s="67">
        <f t="shared" si="1"/>
        <v>17</v>
      </c>
      <c r="B36" s="207" t="s">
        <v>313</v>
      </c>
      <c r="C36" s="67" t="s">
        <v>406</v>
      </c>
      <c r="D36" s="67"/>
      <c r="E36" s="1"/>
    </row>
    <row r="37" spans="1:5" ht="61.5" customHeight="1">
      <c r="A37" s="67">
        <f t="shared" si="1"/>
        <v>18</v>
      </c>
      <c r="B37" s="207" t="s">
        <v>314</v>
      </c>
      <c r="C37" s="67" t="s">
        <v>406</v>
      </c>
      <c r="D37" s="67"/>
      <c r="E37" s="1"/>
    </row>
    <row r="38" spans="1:5" ht="50.1" customHeight="1">
      <c r="A38" s="67">
        <f t="shared" si="1"/>
        <v>19</v>
      </c>
      <c r="B38" s="207" t="s">
        <v>318</v>
      </c>
      <c r="C38" s="67" t="s">
        <v>406</v>
      </c>
      <c r="D38" s="67"/>
      <c r="E38" s="1"/>
    </row>
    <row r="39" spans="1:5" ht="50.1" customHeight="1">
      <c r="A39" s="67">
        <f t="shared" si="1"/>
        <v>20</v>
      </c>
      <c r="B39" s="207" t="s">
        <v>319</v>
      </c>
      <c r="C39" s="67" t="s">
        <v>406</v>
      </c>
      <c r="D39" s="67"/>
      <c r="E39" s="1"/>
    </row>
    <row r="40" spans="1:5" ht="50.1" customHeight="1">
      <c r="A40" s="67">
        <f t="shared" si="1"/>
        <v>21</v>
      </c>
      <c r="B40" s="207" t="s">
        <v>320</v>
      </c>
      <c r="C40" s="67" t="s">
        <v>406</v>
      </c>
      <c r="D40" s="67"/>
      <c r="E40" s="1"/>
    </row>
    <row r="41" spans="1:5" ht="50.1" customHeight="1">
      <c r="A41" s="67">
        <f t="shared" si="1"/>
        <v>22</v>
      </c>
      <c r="B41" s="207" t="s">
        <v>321</v>
      </c>
      <c r="C41" s="67" t="s">
        <v>406</v>
      </c>
      <c r="D41" s="67"/>
      <c r="E41" s="1"/>
    </row>
    <row r="42" spans="1:5" ht="50.1" customHeight="1">
      <c r="A42" s="67">
        <f t="shared" si="1"/>
        <v>23</v>
      </c>
      <c r="B42" s="207" t="s">
        <v>322</v>
      </c>
      <c r="C42" s="67" t="s">
        <v>406</v>
      </c>
      <c r="D42" s="67"/>
      <c r="E42" s="1"/>
    </row>
    <row r="43" spans="1:5" ht="50.1" customHeight="1">
      <c r="A43" s="67">
        <f t="shared" si="1"/>
        <v>24</v>
      </c>
      <c r="B43" s="207" t="s">
        <v>323</v>
      </c>
      <c r="C43" s="67" t="s">
        <v>406</v>
      </c>
      <c r="D43" s="67"/>
      <c r="E43" s="1"/>
    </row>
    <row r="44" spans="1:5" ht="50.1" customHeight="1">
      <c r="A44" s="67">
        <f t="shared" si="1"/>
        <v>25</v>
      </c>
      <c r="B44" s="207" t="s">
        <v>324</v>
      </c>
      <c r="C44" s="67" t="s">
        <v>406</v>
      </c>
      <c r="D44" s="67"/>
      <c r="E44" s="1"/>
    </row>
    <row r="45" spans="1:5" ht="50.1" customHeight="1">
      <c r="A45" s="67">
        <f t="shared" si="1"/>
        <v>26</v>
      </c>
      <c r="B45" s="207" t="s">
        <v>325</v>
      </c>
      <c r="C45" s="67" t="s">
        <v>406</v>
      </c>
      <c r="D45" s="67"/>
      <c r="E45" s="1"/>
    </row>
    <row r="46" spans="1:5" ht="70.5" customHeight="1">
      <c r="A46" s="67">
        <f t="shared" si="1"/>
        <v>27</v>
      </c>
      <c r="B46" s="207" t="s">
        <v>326</v>
      </c>
      <c r="C46" s="67" t="s">
        <v>406</v>
      </c>
      <c r="D46" s="67"/>
      <c r="E46" s="1"/>
    </row>
    <row r="47" spans="1:5" ht="50.1" customHeight="1">
      <c r="A47" s="67">
        <f t="shared" si="1"/>
        <v>28</v>
      </c>
      <c r="B47" s="207" t="s">
        <v>327</v>
      </c>
      <c r="C47" s="67" t="s">
        <v>406</v>
      </c>
      <c r="D47" s="67"/>
      <c r="E47" s="1"/>
    </row>
    <row r="48" spans="1:5" ht="50.1" customHeight="1">
      <c r="A48" s="67">
        <f t="shared" si="1"/>
        <v>29</v>
      </c>
      <c r="B48" s="207" t="s">
        <v>328</v>
      </c>
      <c r="C48" s="67" t="s">
        <v>406</v>
      </c>
      <c r="D48" s="67"/>
      <c r="E48" s="1"/>
    </row>
    <row r="49" spans="1:5" ht="64.5" customHeight="1">
      <c r="A49" s="67">
        <f t="shared" si="1"/>
        <v>30</v>
      </c>
      <c r="B49" s="207" t="s">
        <v>329</v>
      </c>
      <c r="C49" s="67" t="s">
        <v>406</v>
      </c>
      <c r="D49" s="67"/>
      <c r="E49" s="1"/>
    </row>
    <row r="50" spans="1:5" ht="50.1" customHeight="1">
      <c r="A50" s="67">
        <f t="shared" si="1"/>
        <v>31</v>
      </c>
      <c r="B50" s="212" t="s">
        <v>362</v>
      </c>
      <c r="C50" s="67" t="s">
        <v>406</v>
      </c>
      <c r="D50" s="67"/>
      <c r="E50" s="1"/>
    </row>
    <row r="51" spans="1:5" ht="50.1" customHeight="1">
      <c r="A51" s="67">
        <f t="shared" si="1"/>
        <v>32</v>
      </c>
      <c r="B51" s="212" t="s">
        <v>363</v>
      </c>
      <c r="C51" s="67" t="s">
        <v>406</v>
      </c>
      <c r="D51" s="67"/>
      <c r="E51" s="1"/>
    </row>
    <row r="52" spans="1:5" ht="50.1" customHeight="1">
      <c r="A52" s="67">
        <f t="shared" si="1"/>
        <v>33</v>
      </c>
      <c r="B52" s="212" t="s">
        <v>364</v>
      </c>
      <c r="C52" s="67" t="s">
        <v>406</v>
      </c>
      <c r="D52" s="67"/>
      <c r="E52" s="1"/>
    </row>
    <row r="53" spans="1:5" ht="50.1" customHeight="1">
      <c r="A53" s="67">
        <f t="shared" si="1"/>
        <v>34</v>
      </c>
      <c r="B53" s="212" t="s">
        <v>365</v>
      </c>
      <c r="C53" s="67" t="s">
        <v>406</v>
      </c>
      <c r="D53" s="67" t="s">
        <v>406</v>
      </c>
      <c r="E53" s="1"/>
    </row>
    <row r="54" spans="1:5" ht="50.1" customHeight="1">
      <c r="A54" s="67">
        <f t="shared" si="1"/>
        <v>35</v>
      </c>
      <c r="B54" s="212" t="s">
        <v>366</v>
      </c>
      <c r="C54" s="67" t="s">
        <v>406</v>
      </c>
      <c r="D54" s="67" t="s">
        <v>406</v>
      </c>
      <c r="E54" s="1"/>
    </row>
    <row r="55" spans="1:5" ht="50.1" customHeight="1">
      <c r="A55" s="67">
        <f t="shared" si="1"/>
        <v>36</v>
      </c>
      <c r="B55" s="212" t="s">
        <v>367</v>
      </c>
      <c r="C55" s="67" t="s">
        <v>406</v>
      </c>
      <c r="D55" s="67" t="s">
        <v>406</v>
      </c>
      <c r="E55" s="1"/>
    </row>
    <row r="56" spans="1:5" ht="50.1" customHeight="1">
      <c r="A56" s="67">
        <f t="shared" si="1"/>
        <v>37</v>
      </c>
      <c r="B56" s="212" t="s">
        <v>368</v>
      </c>
      <c r="C56" s="67" t="s">
        <v>406</v>
      </c>
      <c r="D56" s="67" t="s">
        <v>406</v>
      </c>
      <c r="E56" s="1"/>
    </row>
    <row r="57" spans="1:5" ht="50.1" customHeight="1">
      <c r="A57" s="67">
        <f t="shared" si="1"/>
        <v>38</v>
      </c>
      <c r="B57" s="212" t="s">
        <v>369</v>
      </c>
      <c r="C57" s="67" t="s">
        <v>406</v>
      </c>
      <c r="D57" s="67" t="s">
        <v>406</v>
      </c>
      <c r="E57" s="1"/>
    </row>
    <row r="58" spans="1:5" ht="50.1" customHeight="1">
      <c r="A58" s="67">
        <f t="shared" si="1"/>
        <v>39</v>
      </c>
      <c r="B58" s="212" t="s">
        <v>370</v>
      </c>
      <c r="C58" s="67" t="s">
        <v>406</v>
      </c>
      <c r="D58" s="67" t="s">
        <v>406</v>
      </c>
      <c r="E58" s="1"/>
    </row>
    <row r="59" spans="1:5" ht="50.1" customHeight="1">
      <c r="A59" s="67">
        <f t="shared" si="1"/>
        <v>40</v>
      </c>
      <c r="B59" s="212" t="s">
        <v>371</v>
      </c>
      <c r="C59" s="67" t="s">
        <v>406</v>
      </c>
      <c r="D59" s="67" t="s">
        <v>406</v>
      </c>
      <c r="E59" s="1"/>
    </row>
    <row r="60" spans="1:5" ht="50.1" customHeight="1">
      <c r="A60" s="67">
        <f t="shared" si="1"/>
        <v>41</v>
      </c>
      <c r="B60" s="212" t="s">
        <v>372</v>
      </c>
      <c r="C60" s="67" t="s">
        <v>406</v>
      </c>
      <c r="D60" s="67" t="s">
        <v>406</v>
      </c>
      <c r="E60" s="1"/>
    </row>
    <row r="61" spans="1:5" ht="50.1" customHeight="1">
      <c r="A61" s="67">
        <f t="shared" si="1"/>
        <v>42</v>
      </c>
      <c r="B61" s="212" t="s">
        <v>373</v>
      </c>
      <c r="C61" s="67" t="s">
        <v>406</v>
      </c>
      <c r="D61" s="67" t="s">
        <v>406</v>
      </c>
      <c r="E61" s="1"/>
    </row>
    <row r="62" spans="1:5" ht="50.1" customHeight="1">
      <c r="A62" s="67">
        <f t="shared" si="1"/>
        <v>43</v>
      </c>
      <c r="B62" s="212" t="s">
        <v>374</v>
      </c>
      <c r="C62" s="67" t="s">
        <v>406</v>
      </c>
      <c r="D62" s="67" t="s">
        <v>406</v>
      </c>
      <c r="E62" s="1"/>
    </row>
    <row r="63" spans="1:5" ht="50.1" customHeight="1">
      <c r="A63" s="67">
        <f t="shared" si="1"/>
        <v>44</v>
      </c>
      <c r="B63" s="212" t="s">
        <v>375</v>
      </c>
      <c r="C63" s="67" t="s">
        <v>406</v>
      </c>
      <c r="D63" s="67" t="s">
        <v>406</v>
      </c>
      <c r="E63" s="1"/>
    </row>
    <row r="64" spans="1:5" ht="50.1" customHeight="1">
      <c r="A64" s="67">
        <f t="shared" si="1"/>
        <v>45</v>
      </c>
      <c r="B64" s="212" t="s">
        <v>376</v>
      </c>
      <c r="C64" s="67" t="s">
        <v>406</v>
      </c>
      <c r="D64" s="67" t="s">
        <v>406</v>
      </c>
      <c r="E64" s="1"/>
    </row>
    <row r="65" spans="1:5" ht="50.1" customHeight="1">
      <c r="A65" s="67">
        <f t="shared" si="1"/>
        <v>46</v>
      </c>
      <c r="B65" s="212" t="s">
        <v>377</v>
      </c>
      <c r="C65" s="67" t="s">
        <v>406</v>
      </c>
      <c r="D65" s="67" t="s">
        <v>406</v>
      </c>
      <c r="E65" s="1"/>
    </row>
    <row r="66" spans="1:5" ht="50.1" customHeight="1">
      <c r="A66" s="67">
        <f t="shared" si="1"/>
        <v>47</v>
      </c>
      <c r="B66" s="212" t="s">
        <v>378</v>
      </c>
      <c r="C66" s="67" t="s">
        <v>406</v>
      </c>
      <c r="D66" s="67" t="s">
        <v>406</v>
      </c>
      <c r="E66" s="1"/>
    </row>
    <row r="67" spans="1:5" ht="87" customHeight="1">
      <c r="A67" s="67">
        <f t="shared" si="1"/>
        <v>48</v>
      </c>
      <c r="B67" s="213" t="s">
        <v>379</v>
      </c>
      <c r="C67" s="67" t="s">
        <v>406</v>
      </c>
      <c r="D67" s="67" t="s">
        <v>406</v>
      </c>
      <c r="E67" s="1"/>
    </row>
    <row r="68" spans="1:5" ht="64.5" customHeight="1">
      <c r="A68" s="67">
        <f t="shared" si="1"/>
        <v>49</v>
      </c>
      <c r="B68" s="213" t="s">
        <v>380</v>
      </c>
      <c r="C68" s="67" t="s">
        <v>406</v>
      </c>
      <c r="D68" s="67" t="s">
        <v>406</v>
      </c>
      <c r="E68" s="1"/>
    </row>
    <row r="69" spans="1:5" ht="64.5" customHeight="1">
      <c r="A69" s="67">
        <f t="shared" si="1"/>
        <v>50</v>
      </c>
      <c r="B69" s="2" t="s">
        <v>355</v>
      </c>
      <c r="C69" s="67" t="s">
        <v>406</v>
      </c>
      <c r="D69" s="67" t="s">
        <v>406</v>
      </c>
      <c r="E69" s="1"/>
    </row>
    <row r="70" spans="1:5" ht="64.5" customHeight="1">
      <c r="A70" s="67">
        <f t="shared" si="1"/>
        <v>51</v>
      </c>
      <c r="B70" s="2" t="s">
        <v>402</v>
      </c>
      <c r="C70" s="67" t="s">
        <v>406</v>
      </c>
      <c r="D70" s="67" t="s">
        <v>406</v>
      </c>
      <c r="E70" s="1"/>
    </row>
    <row r="71" spans="1:5" ht="64.5" customHeight="1">
      <c r="A71" s="67">
        <f t="shared" si="1"/>
        <v>52</v>
      </c>
      <c r="B71" s="2" t="s">
        <v>403</v>
      </c>
      <c r="C71" s="67" t="s">
        <v>406</v>
      </c>
      <c r="D71" s="67" t="s">
        <v>406</v>
      </c>
      <c r="E71" s="1"/>
    </row>
    <row r="72" spans="1:5" s="209" customFormat="1" ht="30" customHeight="1">
      <c r="A72" s="67"/>
      <c r="B72" s="62" t="s">
        <v>409</v>
      </c>
      <c r="C72" s="62">
        <f>COUNTA(C73:C107)</f>
        <v>35</v>
      </c>
      <c r="D72" s="62">
        <f>COUNTA(D73:D107)</f>
        <v>0</v>
      </c>
      <c r="E72" s="62"/>
    </row>
    <row r="73" spans="1:5" ht="50.1" customHeight="1">
      <c r="A73" s="67">
        <f t="shared" si="1"/>
        <v>1</v>
      </c>
      <c r="B73" s="65" t="s">
        <v>411</v>
      </c>
      <c r="C73" s="67" t="s">
        <v>406</v>
      </c>
      <c r="D73" s="67"/>
      <c r="E73" s="1"/>
    </row>
    <row r="74" spans="1:5" ht="50.1" customHeight="1">
      <c r="A74" s="67">
        <f t="shared" si="1"/>
        <v>2</v>
      </c>
      <c r="B74" s="88" t="s">
        <v>410</v>
      </c>
      <c r="C74" s="67" t="s">
        <v>406</v>
      </c>
      <c r="D74" s="67"/>
      <c r="E74" s="1"/>
    </row>
    <row r="75" spans="1:5" ht="50.1" customHeight="1">
      <c r="A75" s="67">
        <f t="shared" si="1"/>
        <v>3</v>
      </c>
      <c r="B75" s="88" t="s">
        <v>394</v>
      </c>
      <c r="C75" s="67" t="s">
        <v>406</v>
      </c>
      <c r="D75" s="67"/>
      <c r="E75" s="1"/>
    </row>
    <row r="76" spans="1:5" ht="50.1" customHeight="1">
      <c r="A76" s="67">
        <f t="shared" si="1"/>
        <v>4</v>
      </c>
      <c r="B76" s="88" t="s">
        <v>395</v>
      </c>
      <c r="C76" s="67" t="s">
        <v>406</v>
      </c>
      <c r="D76" s="67"/>
      <c r="E76" s="1"/>
    </row>
    <row r="77" spans="1:5" ht="50.1" customHeight="1">
      <c r="A77" s="67">
        <f t="shared" si="1"/>
        <v>5</v>
      </c>
      <c r="B77" s="88" t="s">
        <v>396</v>
      </c>
      <c r="C77" s="67" t="s">
        <v>406</v>
      </c>
      <c r="D77" s="67"/>
      <c r="E77" s="1"/>
    </row>
    <row r="78" spans="1:5" ht="50.1" customHeight="1">
      <c r="A78" s="67">
        <f t="shared" si="1"/>
        <v>6</v>
      </c>
      <c r="B78" s="88" t="s">
        <v>397</v>
      </c>
      <c r="C78" s="67" t="s">
        <v>406</v>
      </c>
      <c r="D78" s="67"/>
      <c r="E78" s="1"/>
    </row>
    <row r="79" spans="1:5" ht="50.1" customHeight="1">
      <c r="A79" s="67">
        <f t="shared" si="1"/>
        <v>7</v>
      </c>
      <c r="B79" s="88" t="s">
        <v>413</v>
      </c>
      <c r="C79" s="67" t="s">
        <v>406</v>
      </c>
      <c r="D79" s="67"/>
      <c r="E79" s="1"/>
    </row>
    <row r="80" spans="1:5" ht="50.1" customHeight="1">
      <c r="A80" s="67">
        <f t="shared" si="1"/>
        <v>8</v>
      </c>
      <c r="B80" s="88" t="s">
        <v>414</v>
      </c>
      <c r="C80" s="67" t="s">
        <v>406</v>
      </c>
      <c r="D80" s="67"/>
      <c r="E80" s="1"/>
    </row>
    <row r="81" spans="1:5" ht="50.1" customHeight="1">
      <c r="A81" s="67">
        <f t="shared" si="1"/>
        <v>9</v>
      </c>
      <c r="B81" s="88" t="s">
        <v>415</v>
      </c>
      <c r="C81" s="67" t="s">
        <v>406</v>
      </c>
      <c r="D81" s="67"/>
      <c r="E81" s="1"/>
    </row>
    <row r="82" spans="1:5" ht="50.1" customHeight="1">
      <c r="A82" s="67">
        <f t="shared" si="1"/>
        <v>10</v>
      </c>
      <c r="B82" s="88" t="s">
        <v>416</v>
      </c>
      <c r="C82" s="67" t="s">
        <v>406</v>
      </c>
      <c r="D82" s="67"/>
      <c r="E82" s="1"/>
    </row>
    <row r="83" spans="1:5" ht="50.1" customHeight="1">
      <c r="A83" s="67">
        <f t="shared" si="1"/>
        <v>11</v>
      </c>
      <c r="B83" s="88" t="s">
        <v>417</v>
      </c>
      <c r="C83" s="67" t="s">
        <v>406</v>
      </c>
      <c r="D83" s="67"/>
      <c r="E83" s="1"/>
    </row>
    <row r="84" spans="1:5" ht="50.1" customHeight="1">
      <c r="A84" s="67">
        <f t="shared" si="1"/>
        <v>12</v>
      </c>
      <c r="B84" s="88" t="s">
        <v>393</v>
      </c>
      <c r="C84" s="67" t="s">
        <v>406</v>
      </c>
      <c r="D84" s="67"/>
      <c r="E84" s="1"/>
    </row>
    <row r="85" spans="1:5" ht="50.1" customHeight="1">
      <c r="A85" s="67">
        <f t="shared" si="1"/>
        <v>13</v>
      </c>
      <c r="B85" s="88" t="s">
        <v>317</v>
      </c>
      <c r="C85" s="67" t="s">
        <v>406</v>
      </c>
      <c r="D85" s="67"/>
      <c r="E85" s="1"/>
    </row>
    <row r="86" spans="1:5" ht="50.1" customHeight="1">
      <c r="A86" s="67">
        <f t="shared" si="1"/>
        <v>14</v>
      </c>
      <c r="B86" s="88" t="s">
        <v>297</v>
      </c>
      <c r="C86" s="67" t="s">
        <v>406</v>
      </c>
      <c r="D86" s="67"/>
      <c r="E86" s="1"/>
    </row>
    <row r="87" spans="1:5" ht="50.1" customHeight="1">
      <c r="A87" s="67">
        <f t="shared" si="1"/>
        <v>15</v>
      </c>
      <c r="B87" s="88" t="s">
        <v>298</v>
      </c>
      <c r="C87" s="67" t="s">
        <v>406</v>
      </c>
      <c r="D87" s="67"/>
      <c r="E87" s="1"/>
    </row>
    <row r="88" spans="1:5" ht="50.1" customHeight="1">
      <c r="A88" s="67">
        <f t="shared" si="1"/>
        <v>16</v>
      </c>
      <c r="B88" s="88" t="s">
        <v>299</v>
      </c>
      <c r="C88" s="67" t="s">
        <v>406</v>
      </c>
      <c r="D88" s="67"/>
      <c r="E88" s="1"/>
    </row>
    <row r="89" spans="1:5" ht="50.1" customHeight="1">
      <c r="A89" s="67">
        <f t="shared" ref="A89:A107" si="2">+A88+1</f>
        <v>17</v>
      </c>
      <c r="B89" s="88" t="s">
        <v>300</v>
      </c>
      <c r="C89" s="67" t="s">
        <v>406</v>
      </c>
      <c r="D89" s="67"/>
      <c r="E89" s="1"/>
    </row>
    <row r="90" spans="1:5" ht="50.1" customHeight="1">
      <c r="A90" s="67">
        <f t="shared" si="2"/>
        <v>18</v>
      </c>
      <c r="B90" s="88" t="s">
        <v>301</v>
      </c>
      <c r="C90" s="67" t="s">
        <v>406</v>
      </c>
      <c r="D90" s="67"/>
      <c r="E90" s="1"/>
    </row>
    <row r="91" spans="1:5" ht="50.1" customHeight="1">
      <c r="A91" s="67">
        <f t="shared" si="2"/>
        <v>19</v>
      </c>
      <c r="B91" s="88" t="s">
        <v>302</v>
      </c>
      <c r="C91" s="67" t="s">
        <v>406</v>
      </c>
      <c r="D91" s="67"/>
      <c r="E91" s="1"/>
    </row>
    <row r="92" spans="1:5" ht="50.1" customHeight="1">
      <c r="A92" s="67">
        <f t="shared" si="2"/>
        <v>20</v>
      </c>
      <c r="B92" s="88" t="s">
        <v>303</v>
      </c>
      <c r="C92" s="67" t="s">
        <v>406</v>
      </c>
      <c r="D92" s="67"/>
      <c r="E92" s="1"/>
    </row>
    <row r="93" spans="1:5" ht="50.1" customHeight="1">
      <c r="A93" s="67">
        <f t="shared" si="2"/>
        <v>21</v>
      </c>
      <c r="B93" s="88" t="s">
        <v>304</v>
      </c>
      <c r="C93" s="67" t="s">
        <v>406</v>
      </c>
      <c r="D93" s="67"/>
      <c r="E93" s="1"/>
    </row>
    <row r="94" spans="1:5" ht="50.1" customHeight="1">
      <c r="A94" s="67">
        <f t="shared" si="2"/>
        <v>22</v>
      </c>
      <c r="B94" s="88" t="s">
        <v>305</v>
      </c>
      <c r="C94" s="67" t="s">
        <v>406</v>
      </c>
      <c r="D94" s="67"/>
      <c r="E94" s="1"/>
    </row>
    <row r="95" spans="1:5" ht="62.25" customHeight="1">
      <c r="A95" s="67">
        <f t="shared" si="2"/>
        <v>23</v>
      </c>
      <c r="B95" s="88" t="s">
        <v>306</v>
      </c>
      <c r="C95" s="67" t="s">
        <v>406</v>
      </c>
      <c r="D95" s="67"/>
      <c r="E95" s="1"/>
    </row>
    <row r="96" spans="1:5" ht="39.75" customHeight="1">
      <c r="A96" s="67">
        <f t="shared" si="2"/>
        <v>24</v>
      </c>
      <c r="B96" s="88" t="s">
        <v>307</v>
      </c>
      <c r="C96" s="67" t="s">
        <v>406</v>
      </c>
      <c r="D96" s="67"/>
      <c r="E96" s="1"/>
    </row>
    <row r="97" spans="1:5" ht="50.1" customHeight="1">
      <c r="A97" s="67">
        <f t="shared" si="2"/>
        <v>25</v>
      </c>
      <c r="B97" s="88" t="s">
        <v>308</v>
      </c>
      <c r="C97" s="67" t="s">
        <v>406</v>
      </c>
      <c r="D97" s="67"/>
      <c r="E97" s="1"/>
    </row>
    <row r="98" spans="1:5" ht="50.1" customHeight="1">
      <c r="A98" s="67">
        <f t="shared" si="2"/>
        <v>26</v>
      </c>
      <c r="B98" s="88" t="s">
        <v>309</v>
      </c>
      <c r="C98" s="67" t="s">
        <v>406</v>
      </c>
      <c r="D98" s="67"/>
      <c r="E98" s="1"/>
    </row>
    <row r="99" spans="1:5" ht="50.1" customHeight="1">
      <c r="A99" s="67">
        <f t="shared" si="2"/>
        <v>27</v>
      </c>
      <c r="B99" s="88" t="s">
        <v>310</v>
      </c>
      <c r="C99" s="67" t="s">
        <v>406</v>
      </c>
      <c r="D99" s="67"/>
      <c r="E99" s="1"/>
    </row>
    <row r="100" spans="1:5" ht="50.1" customHeight="1">
      <c r="A100" s="67">
        <f t="shared" si="2"/>
        <v>28</v>
      </c>
      <c r="B100" s="207" t="s">
        <v>311</v>
      </c>
      <c r="C100" s="67" t="s">
        <v>406</v>
      </c>
      <c r="D100" s="67"/>
      <c r="E100" s="1"/>
    </row>
    <row r="101" spans="1:5" ht="50.1" customHeight="1">
      <c r="A101" s="67">
        <f t="shared" si="2"/>
        <v>29</v>
      </c>
      <c r="B101" s="207" t="s">
        <v>312</v>
      </c>
      <c r="C101" s="67" t="s">
        <v>406</v>
      </c>
      <c r="D101" s="67"/>
      <c r="E101" s="1"/>
    </row>
    <row r="102" spans="1:5" ht="50.1" customHeight="1">
      <c r="A102" s="67">
        <f t="shared" si="2"/>
        <v>30</v>
      </c>
      <c r="B102" s="207" t="s">
        <v>315</v>
      </c>
      <c r="C102" s="67" t="s">
        <v>406</v>
      </c>
      <c r="D102" s="67"/>
      <c r="E102" s="1"/>
    </row>
    <row r="103" spans="1:5" ht="61.5" customHeight="1">
      <c r="A103" s="67">
        <f t="shared" si="2"/>
        <v>31</v>
      </c>
      <c r="B103" s="207" t="s">
        <v>316</v>
      </c>
      <c r="C103" s="67" t="s">
        <v>406</v>
      </c>
      <c r="D103" s="67"/>
      <c r="E103" s="1"/>
    </row>
    <row r="104" spans="1:5" ht="50.1" customHeight="1">
      <c r="A104" s="67">
        <f t="shared" si="2"/>
        <v>32</v>
      </c>
      <c r="B104" s="207" t="s">
        <v>330</v>
      </c>
      <c r="C104" s="67" t="s">
        <v>406</v>
      </c>
      <c r="D104" s="67"/>
      <c r="E104" s="1"/>
    </row>
    <row r="105" spans="1:5" ht="50.1" customHeight="1">
      <c r="A105" s="67">
        <f t="shared" si="2"/>
        <v>33</v>
      </c>
      <c r="B105" s="207" t="s">
        <v>331</v>
      </c>
      <c r="C105" s="67" t="s">
        <v>406</v>
      </c>
      <c r="D105" s="67"/>
      <c r="E105" s="1"/>
    </row>
    <row r="106" spans="1:5" ht="50.1" customHeight="1">
      <c r="A106" s="67">
        <f t="shared" si="2"/>
        <v>34</v>
      </c>
      <c r="B106" s="207" t="s">
        <v>332</v>
      </c>
      <c r="C106" s="67" t="s">
        <v>406</v>
      </c>
      <c r="D106" s="67"/>
      <c r="E106" s="1"/>
    </row>
    <row r="107" spans="1:5" ht="50.1" customHeight="1">
      <c r="A107" s="67">
        <f t="shared" si="2"/>
        <v>35</v>
      </c>
      <c r="B107" s="207" t="s">
        <v>333</v>
      </c>
      <c r="C107" s="67" t="s">
        <v>406</v>
      </c>
      <c r="D107" s="67"/>
      <c r="E107" s="1"/>
    </row>
  </sheetData>
  <mergeCells count="2">
    <mergeCell ref="A3:E3"/>
    <mergeCell ref="A4:E4"/>
  </mergeCells>
  <printOptions horizontalCentered="1"/>
  <pageMargins left="0" right="0" top="0.75" bottom="0.75" header="0.3" footer="0.3"/>
  <pageSetup paperSize="9" scale="75"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F25"/>
  <sheetViews>
    <sheetView view="pageBreakPreview" topLeftCell="A16" zoomScale="85" zoomScaleNormal="100" zoomScaleSheetLayoutView="85" workbookViewId="0">
      <selection activeCell="K19" sqref="K19"/>
    </sheetView>
  </sheetViews>
  <sheetFormatPr defaultRowHeight="16.5"/>
  <cols>
    <col min="1" max="1" width="18" style="230" customWidth="1"/>
    <col min="2" max="2" width="18.28515625" style="230" customWidth="1"/>
    <col min="3" max="4" width="12.42578125" style="230" customWidth="1"/>
    <col min="5" max="5" width="13.7109375" style="230" customWidth="1"/>
    <col min="6" max="6" width="11.42578125" style="230" customWidth="1"/>
    <col min="7" max="16384" width="9.140625" style="230"/>
  </cols>
  <sheetData>
    <row r="2" spans="1:6" ht="30.75" customHeight="1">
      <c r="A2" s="289" t="s">
        <v>470</v>
      </c>
      <c r="B2" s="289"/>
      <c r="C2" s="289"/>
      <c r="D2" s="289"/>
      <c r="E2" s="289"/>
      <c r="F2" s="289"/>
    </row>
    <row r="3" spans="1:6" s="60" customFormat="1" ht="31.5" customHeight="1">
      <c r="A3" s="290" t="s">
        <v>471</v>
      </c>
      <c r="B3" s="290"/>
      <c r="C3" s="290"/>
      <c r="D3" s="290"/>
      <c r="E3" s="290"/>
      <c r="F3" s="290"/>
    </row>
    <row r="4" spans="1:6" ht="37.5" customHeight="1">
      <c r="A4" s="293" t="s">
        <v>433</v>
      </c>
      <c r="B4" s="293" t="s">
        <v>451</v>
      </c>
      <c r="C4" s="293" t="s">
        <v>434</v>
      </c>
      <c r="D4" s="293" t="s">
        <v>456</v>
      </c>
      <c r="E4" s="293" t="s">
        <v>469</v>
      </c>
      <c r="F4" s="293"/>
    </row>
    <row r="5" spans="1:6" ht="37.5" customHeight="1" thickBot="1">
      <c r="A5" s="294"/>
      <c r="B5" s="294"/>
      <c r="C5" s="294"/>
      <c r="D5" s="294"/>
      <c r="E5" s="245" t="s">
        <v>457</v>
      </c>
      <c r="F5" s="245" t="s">
        <v>455</v>
      </c>
    </row>
    <row r="6" spans="1:6" ht="35.25" customHeight="1" thickTop="1">
      <c r="A6" s="291" t="s">
        <v>452</v>
      </c>
      <c r="B6" s="246" t="s">
        <v>453</v>
      </c>
      <c r="C6" s="247" t="e">
        <f>COUNTIF(#REF!,"Xã Tường Lộc")</f>
        <v>#REF!</v>
      </c>
      <c r="D6" s="248" t="e">
        <f>SUM(E6:F6)</f>
        <v>#REF!</v>
      </c>
      <c r="E6" s="249" t="e">
        <f>SUMIF(#REF!,$B6,#REF!)</f>
        <v>#REF!</v>
      </c>
      <c r="F6" s="250" t="e">
        <f>SUMIF(#REF!,$B6,#REF!)</f>
        <v>#REF!</v>
      </c>
    </row>
    <row r="7" spans="1:6" ht="36" customHeight="1">
      <c r="A7" s="292"/>
      <c r="B7" s="201" t="s">
        <v>454</v>
      </c>
      <c r="C7" s="231" t="e">
        <f>COUNTIF(#REF!,"Xã Hòa Thạnh")</f>
        <v>#REF!</v>
      </c>
      <c r="D7" s="232" t="e">
        <f>SUM(E7:F7)</f>
        <v>#REF!</v>
      </c>
      <c r="E7" s="204" t="e">
        <f>SUMIF(#REF!,$B7,#REF!)</f>
        <v>#REF!</v>
      </c>
      <c r="F7" s="251" t="e">
        <f>SUMIF(#REF!,$B7,#REF!)</f>
        <v>#REF!</v>
      </c>
    </row>
    <row r="8" spans="1:6" ht="36.75" customHeight="1">
      <c r="A8" s="292"/>
      <c r="B8" s="201" t="s">
        <v>387</v>
      </c>
      <c r="C8" s="231" t="e">
        <f>COUNTIF(#REF!,"Xã Tân Quới Trung")</f>
        <v>#REF!</v>
      </c>
      <c r="D8" s="232" t="e">
        <f>SUM(E8:F8)</f>
        <v>#REF!</v>
      </c>
      <c r="E8" s="204" t="e">
        <f>SUMIF(#REF!,$B8,#REF!)</f>
        <v>#REF!</v>
      </c>
      <c r="F8" s="251" t="e">
        <f>SUMIF(#REF!,$B8,#REF!)</f>
        <v>#REF!</v>
      </c>
    </row>
    <row r="9" spans="1:6" ht="23.25" customHeight="1" thickBot="1">
      <c r="A9" s="252"/>
      <c r="B9" s="253" t="s">
        <v>15</v>
      </c>
      <c r="C9" s="254" t="e">
        <f>SUM(C6:C8)</f>
        <v>#REF!</v>
      </c>
      <c r="D9" s="254" t="e">
        <f>SUM(D6:D8)</f>
        <v>#REF!</v>
      </c>
      <c r="E9" s="254" t="e">
        <f>SUM(E6:E8)</f>
        <v>#REF!</v>
      </c>
      <c r="F9" s="255" t="e">
        <f>SUM(F6:F8)</f>
        <v>#REF!</v>
      </c>
    </row>
    <row r="10" spans="1:6" ht="36.75" customHeight="1" thickTop="1">
      <c r="A10" s="291" t="s">
        <v>458</v>
      </c>
      <c r="B10" s="256" t="s">
        <v>335</v>
      </c>
      <c r="C10" s="247" t="e">
        <f>COUNTIF(#REF!,"Xã Tân Hưng")</f>
        <v>#REF!</v>
      </c>
      <c r="D10" s="248" t="e">
        <f t="shared" ref="D10:D15" si="0">SUM(E10:F10)</f>
        <v>#REF!</v>
      </c>
      <c r="E10" s="249" t="e">
        <f>SUMIF(#REF!,$B10,#REF!)</f>
        <v>#REF!</v>
      </c>
      <c r="F10" s="250" t="e">
        <f>SUMIF(#REF!,$B10,#REF!)</f>
        <v>#REF!</v>
      </c>
    </row>
    <row r="11" spans="1:6" ht="36.75" customHeight="1">
      <c r="A11" s="292"/>
      <c r="B11" s="229" t="s">
        <v>336</v>
      </c>
      <c r="C11" s="231" t="e">
        <f>COUNTIF(#REF!,"Xã Tân Thành")</f>
        <v>#REF!</v>
      </c>
      <c r="D11" s="232" t="e">
        <f t="shared" si="0"/>
        <v>#REF!</v>
      </c>
      <c r="E11" s="204" t="e">
        <f>SUMIF(#REF!,$B11,#REF!)</f>
        <v>#REF!</v>
      </c>
      <c r="F11" s="251" t="e">
        <f>SUMIF(#REF!,$B11,#REF!)</f>
        <v>#REF!</v>
      </c>
    </row>
    <row r="12" spans="1:6" ht="36.75" customHeight="1">
      <c r="A12" s="292"/>
      <c r="B12" s="229" t="s">
        <v>334</v>
      </c>
      <c r="C12" s="231" t="e">
        <f>COUNTIF(#REF!,"Xã Hòa Tịnh")</f>
        <v>#REF!</v>
      </c>
      <c r="D12" s="232" t="e">
        <f t="shared" si="0"/>
        <v>#REF!</v>
      </c>
      <c r="E12" s="204" t="e">
        <f>SUMIF(#REF!,$B12,#REF!)</f>
        <v>#REF!</v>
      </c>
      <c r="F12" s="251" t="e">
        <f>SUMIF(#REF!,$B12,#REF!)</f>
        <v>#REF!</v>
      </c>
    </row>
    <row r="13" spans="1:6" ht="36.75" customHeight="1">
      <c r="A13" s="292"/>
      <c r="B13" s="229" t="s">
        <v>108</v>
      </c>
      <c r="C13" s="231" t="e">
        <f>COUNTIF(#REF!,"Xã Tân Hạnh")</f>
        <v>#REF!</v>
      </c>
      <c r="D13" s="232" t="e">
        <f t="shared" si="0"/>
        <v>#REF!</v>
      </c>
      <c r="E13" s="204" t="e">
        <f>SUMIF(#REF!,$B13,#REF!)</f>
        <v>#REF!</v>
      </c>
      <c r="F13" s="251" t="e">
        <f>SUMIF(#REF!,$B13,#REF!)</f>
        <v>#REF!</v>
      </c>
    </row>
    <row r="14" spans="1:6" ht="36.75" customHeight="1">
      <c r="A14" s="292"/>
      <c r="B14" s="229" t="s">
        <v>339</v>
      </c>
      <c r="C14" s="231" t="e">
        <f>COUNTIF(#REF!,"Xã Quới An")</f>
        <v>#REF!</v>
      </c>
      <c r="D14" s="232" t="e">
        <f t="shared" si="0"/>
        <v>#REF!</v>
      </c>
      <c r="E14" s="204" t="e">
        <f>SUMIF(#REF!,$B14,#REF!)</f>
        <v>#REF!</v>
      </c>
      <c r="F14" s="251" t="e">
        <f>SUMIF(#REF!,$B14,#REF!)</f>
        <v>#REF!</v>
      </c>
    </row>
    <row r="15" spans="1:6" ht="36.75" customHeight="1">
      <c r="A15" s="292"/>
      <c r="B15" s="229" t="s">
        <v>337</v>
      </c>
      <c r="C15" s="231" t="e">
        <f>COUNTIF(#REF!,"Xã Phú Thành")</f>
        <v>#REF!</v>
      </c>
      <c r="D15" s="232" t="e">
        <f t="shared" si="0"/>
        <v>#REF!</v>
      </c>
      <c r="E15" s="204" t="e">
        <f>SUMIF(#REF!,$B15,#REF!)</f>
        <v>#REF!</v>
      </c>
      <c r="F15" s="251" t="e">
        <f>SUMIF(#REF!,$B15,#REF!)</f>
        <v>#REF!</v>
      </c>
    </row>
    <row r="16" spans="1:6" ht="36.75" customHeight="1" thickBot="1">
      <c r="A16" s="252"/>
      <c r="B16" s="253" t="s">
        <v>15</v>
      </c>
      <c r="C16" s="254" t="e">
        <f>SUM(C10:C15)</f>
        <v>#REF!</v>
      </c>
      <c r="D16" s="254" t="e">
        <f>SUM(D10:D15)</f>
        <v>#REF!</v>
      </c>
      <c r="E16" s="254" t="e">
        <f>SUM(E10:E15)</f>
        <v>#REF!</v>
      </c>
      <c r="F16" s="255" t="e">
        <f>SUM(F10:F15)</f>
        <v>#REF!</v>
      </c>
    </row>
    <row r="17" spans="1:6" ht="36.75" customHeight="1" thickTop="1">
      <c r="A17" s="291" t="s">
        <v>460</v>
      </c>
      <c r="B17" s="246" t="s">
        <v>385</v>
      </c>
      <c r="C17" s="247" t="e">
        <f>COUNTIF(#REF!,"Xã Tân Mỹ")</f>
        <v>#REF!</v>
      </c>
      <c r="D17" s="248" t="e">
        <f t="shared" ref="D17:D23" si="1">SUM(E17:F17)</f>
        <v>#REF!</v>
      </c>
      <c r="E17" s="249" t="e">
        <f>SUMIF(#REF!,$B17,#REF!)</f>
        <v>#REF!</v>
      </c>
      <c r="F17" s="250" t="e">
        <f>SUMIF(#REF!,$B17,#REF!)</f>
        <v>#REF!</v>
      </c>
    </row>
    <row r="18" spans="1:6" ht="36.75" customHeight="1">
      <c r="A18" s="292"/>
      <c r="B18" s="201" t="s">
        <v>399</v>
      </c>
      <c r="C18" s="231" t="e">
        <f>COUNTIF(#REF!,"Xã Trà Côn")</f>
        <v>#REF!</v>
      </c>
      <c r="D18" s="232" t="e">
        <f t="shared" si="1"/>
        <v>#REF!</v>
      </c>
      <c r="E18" s="204" t="e">
        <f>SUMIF(#REF!,$B18,#REF!)</f>
        <v>#REF!</v>
      </c>
      <c r="F18" s="251" t="e">
        <f>SUMIF(#REF!,$B18,#REF!)</f>
        <v>#REF!</v>
      </c>
    </row>
    <row r="19" spans="1:6" ht="36.75" customHeight="1">
      <c r="A19" s="292"/>
      <c r="B19" s="229" t="s">
        <v>85</v>
      </c>
      <c r="C19" s="231" t="e">
        <f>COUNTIF(#REF!,"Xã Loan Mỹ")</f>
        <v>#REF!</v>
      </c>
      <c r="D19" s="232" t="e">
        <f t="shared" si="1"/>
        <v>#REF!</v>
      </c>
      <c r="E19" s="204" t="e">
        <f>SUMIF(#REF!,$B19,#REF!)</f>
        <v>#REF!</v>
      </c>
      <c r="F19" s="251" t="e">
        <f>SUMIF(#REF!,$B19,#REF!)</f>
        <v>#REF!</v>
      </c>
    </row>
    <row r="20" spans="1:6" ht="36.75" customHeight="1">
      <c r="A20" s="292"/>
      <c r="B20" s="229" t="s">
        <v>340</v>
      </c>
      <c r="C20" s="231" t="e">
        <f>COUNTIF(#REF!,"Xã Hiếu Phụng")</f>
        <v>#REF!</v>
      </c>
      <c r="D20" s="232" t="e">
        <f t="shared" si="1"/>
        <v>#REF!</v>
      </c>
      <c r="E20" s="204" t="e">
        <f>SUMIF(#REF!,$B20,#REF!)</f>
        <v>#REF!</v>
      </c>
      <c r="F20" s="251" t="e">
        <f>SUMIF(#REF!,$B20,#REF!)</f>
        <v>#REF!</v>
      </c>
    </row>
    <row r="21" spans="1:6" ht="36.75" customHeight="1">
      <c r="A21" s="292"/>
      <c r="B21" s="229" t="s">
        <v>338</v>
      </c>
      <c r="C21" s="231" t="e">
        <f>COUNTIF(#REF!,"Xã Bình Phước")</f>
        <v>#REF!</v>
      </c>
      <c r="D21" s="232" t="e">
        <f t="shared" si="1"/>
        <v>#REF!</v>
      </c>
      <c r="E21" s="204" t="e">
        <f>SUMIF(#REF!,$B21,#REF!)</f>
        <v>#REF!</v>
      </c>
      <c r="F21" s="251" t="e">
        <f>SUMIF(#REF!,$B21,#REF!)</f>
        <v>#REF!</v>
      </c>
    </row>
    <row r="22" spans="1:6" ht="36.75" customHeight="1">
      <c r="A22" s="292"/>
      <c r="B22" s="229" t="s">
        <v>459</v>
      </c>
      <c r="C22" s="231" t="e">
        <f>COUNTIF(#REF!,"Xã Hòa Bình")</f>
        <v>#REF!</v>
      </c>
      <c r="D22" s="232" t="e">
        <f t="shared" si="1"/>
        <v>#REF!</v>
      </c>
      <c r="E22" s="204" t="e">
        <f>SUMIF(#REF!,$B22,#REF!)</f>
        <v>#REF!</v>
      </c>
      <c r="F22" s="251" t="e">
        <f>SUMIF(#REF!,$B22,#REF!)</f>
        <v>#REF!</v>
      </c>
    </row>
    <row r="23" spans="1:6" ht="36.75" customHeight="1">
      <c r="A23" s="292"/>
      <c r="B23" s="229" t="s">
        <v>282</v>
      </c>
      <c r="C23" s="231" t="e">
        <f>COUNTIF(#REF!,"Xã Tân Lộc")</f>
        <v>#REF!</v>
      </c>
      <c r="D23" s="232" t="e">
        <f t="shared" si="1"/>
        <v>#REF!</v>
      </c>
      <c r="E23" s="204" t="e">
        <f>SUMIF(#REF!,$B23,#REF!)</f>
        <v>#REF!</v>
      </c>
      <c r="F23" s="251" t="e">
        <f>SUMIF(#REF!,$B23,#REF!)</f>
        <v>#REF!</v>
      </c>
    </row>
    <row r="24" spans="1:6" ht="36.75" customHeight="1" thickBot="1">
      <c r="A24" s="252"/>
      <c r="B24" s="253" t="s">
        <v>15</v>
      </c>
      <c r="C24" s="254" t="e">
        <f>SUM(C17:C23)</f>
        <v>#REF!</v>
      </c>
      <c r="D24" s="254" t="e">
        <f>SUM(D17:D23)</f>
        <v>#REF!</v>
      </c>
      <c r="E24" s="254" t="e">
        <f>SUM(E17:E23)</f>
        <v>#REF!</v>
      </c>
      <c r="F24" s="255" t="e">
        <f>SUM(F17:F23)</f>
        <v>#REF!</v>
      </c>
    </row>
    <row r="25" spans="1:6" ht="17.25" thickTop="1"/>
  </sheetData>
  <mergeCells count="10">
    <mergeCell ref="A2:F2"/>
    <mergeCell ref="A3:F3"/>
    <mergeCell ref="A17:A23"/>
    <mergeCell ref="A6:A8"/>
    <mergeCell ref="E4:F4"/>
    <mergeCell ref="A10:A15"/>
    <mergeCell ref="A4:A5"/>
    <mergeCell ref="B4:B5"/>
    <mergeCell ref="C4:C5"/>
    <mergeCell ref="D4:D5"/>
  </mergeCells>
  <printOptions horizontalCentered="1"/>
  <pageMargins left="0" right="0" top="0.5" bottom="0.5" header="0.3" footer="0.3"/>
  <pageSetup paperSize="9" scale="87" orientation="portrait"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1"/>
  <sheetViews>
    <sheetView workbookViewId="0">
      <selection activeCell="G11" sqref="G11"/>
    </sheetView>
  </sheetViews>
  <sheetFormatPr defaultRowHeight="12.75"/>
  <cols>
    <col min="1" max="1" width="5.85546875" style="16" customWidth="1"/>
    <col min="2" max="2" width="38.28515625" style="16" customWidth="1"/>
    <col min="3" max="3" width="12.85546875" style="16" customWidth="1"/>
    <col min="4" max="4" width="13.85546875" style="16" hidden="1" customWidth="1"/>
    <col min="5" max="5" width="18.7109375" style="16" hidden="1" customWidth="1"/>
    <col min="6" max="6" width="13.85546875" style="16" customWidth="1"/>
    <col min="7" max="7" width="30.28515625" style="16" customWidth="1"/>
    <col min="8" max="8" width="9.140625" style="16"/>
    <col min="9" max="9" width="14.7109375" style="16" customWidth="1"/>
    <col min="10" max="16384" width="9.140625" style="16"/>
  </cols>
  <sheetData>
    <row r="1" spans="1:10" ht="11.25" customHeight="1">
      <c r="A1" s="305"/>
      <c r="B1" s="305"/>
      <c r="C1" s="305"/>
      <c r="D1" s="305"/>
      <c r="E1" s="305"/>
      <c r="F1" s="305"/>
      <c r="G1" s="305"/>
    </row>
    <row r="2" spans="1:10" ht="21.75" customHeight="1">
      <c r="A2" s="306" t="s">
        <v>92</v>
      </c>
      <c r="B2" s="306"/>
      <c r="C2" s="306"/>
      <c r="D2" s="306"/>
      <c r="E2" s="306"/>
      <c r="F2" s="306"/>
      <c r="G2" s="306"/>
    </row>
    <row r="3" spans="1:10" s="5" customFormat="1" ht="43.5" customHeight="1">
      <c r="A3" s="288" t="s">
        <v>93</v>
      </c>
      <c r="B3" s="288"/>
      <c r="C3" s="288"/>
      <c r="D3" s="288"/>
      <c r="E3" s="288"/>
      <c r="F3" s="288"/>
      <c r="G3" s="288"/>
    </row>
    <row r="4" spans="1:10" s="5" customFormat="1" ht="22.5" customHeight="1">
      <c r="A4" s="307"/>
      <c r="B4" s="307"/>
      <c r="C4" s="307"/>
      <c r="D4" s="307"/>
      <c r="E4" s="307"/>
      <c r="F4" s="307"/>
      <c r="G4" s="307"/>
    </row>
    <row r="5" spans="1:10" s="5" customFormat="1" ht="24.75" customHeight="1">
      <c r="D5" s="308" t="s">
        <v>30</v>
      </c>
      <c r="E5" s="308"/>
      <c r="F5" s="308"/>
      <c r="G5" s="308"/>
    </row>
    <row r="6" spans="1:10" s="5" customFormat="1" ht="33" customHeight="1">
      <c r="A6" s="309" t="s">
        <v>9</v>
      </c>
      <c r="B6" s="309" t="s">
        <v>10</v>
      </c>
      <c r="C6" s="301" t="s">
        <v>13</v>
      </c>
      <c r="D6" s="295" t="s">
        <v>45</v>
      </c>
      <c r="E6" s="298" t="s">
        <v>51</v>
      </c>
      <c r="F6" s="301" t="s">
        <v>68</v>
      </c>
      <c r="G6" s="304" t="s">
        <v>14</v>
      </c>
    </row>
    <row r="7" spans="1:10" s="5" customFormat="1" ht="24" customHeight="1">
      <c r="A7" s="309"/>
      <c r="B7" s="309"/>
      <c r="C7" s="302"/>
      <c r="D7" s="296"/>
      <c r="E7" s="299"/>
      <c r="F7" s="302"/>
      <c r="G7" s="304"/>
    </row>
    <row r="8" spans="1:10" s="5" customFormat="1" ht="54" customHeight="1">
      <c r="A8" s="309"/>
      <c r="B8" s="309"/>
      <c r="C8" s="303"/>
      <c r="D8" s="297"/>
      <c r="E8" s="300"/>
      <c r="F8" s="303"/>
      <c r="G8" s="304"/>
    </row>
    <row r="9" spans="1:10" s="9" customFormat="1" ht="30.75" customHeight="1">
      <c r="A9" s="6"/>
      <c r="B9" s="6" t="s">
        <v>15</v>
      </c>
      <c r="C9" s="21">
        <f>SUM(C10)</f>
        <v>27131</v>
      </c>
      <c r="D9" s="21">
        <f>SUM(D10)</f>
        <v>25000</v>
      </c>
      <c r="E9" s="21">
        <f>SUM(E10)</f>
        <v>0</v>
      </c>
      <c r="F9" s="21">
        <f>SUM(F10)</f>
        <v>25000</v>
      </c>
      <c r="G9" s="25"/>
      <c r="I9" s="20"/>
    </row>
    <row r="10" spans="1:10" s="33" customFormat="1" ht="30" customHeight="1">
      <c r="A10" s="11"/>
      <c r="B10" s="32" t="s">
        <v>89</v>
      </c>
      <c r="C10" s="39">
        <f>SUM(C11:C11)</f>
        <v>27131</v>
      </c>
      <c r="D10" s="39">
        <f>SUM(D11:D11)</f>
        <v>25000</v>
      </c>
      <c r="E10" s="39">
        <f>SUM(E11:E11)</f>
        <v>0</v>
      </c>
      <c r="F10" s="39">
        <f>SUM(F11:F11)</f>
        <v>25000</v>
      </c>
      <c r="G10" s="40"/>
      <c r="I10" s="58">
        <f>COUNTA(I11:I12)</f>
        <v>1</v>
      </c>
    </row>
    <row r="11" spans="1:10" s="43" customFormat="1" ht="116.25" customHeight="1">
      <c r="A11" s="15">
        <v>1</v>
      </c>
      <c r="B11" s="41" t="s">
        <v>50</v>
      </c>
      <c r="C11" s="36">
        <v>27131</v>
      </c>
      <c r="D11" s="55">
        <v>25000</v>
      </c>
      <c r="E11" s="35">
        <v>0</v>
      </c>
      <c r="F11" s="35">
        <v>25000</v>
      </c>
      <c r="G11" s="56" t="s">
        <v>90</v>
      </c>
      <c r="H11" s="59">
        <f>D11-F11</f>
        <v>0</v>
      </c>
      <c r="I11" s="54" t="s">
        <v>16</v>
      </c>
      <c r="J11" s="54" t="s">
        <v>17</v>
      </c>
    </row>
  </sheetData>
  <mergeCells count="12">
    <mergeCell ref="D6:D8"/>
    <mergeCell ref="E6:E8"/>
    <mergeCell ref="F6:F8"/>
    <mergeCell ref="G6:G8"/>
    <mergeCell ref="A1:G1"/>
    <mergeCell ref="A2:G2"/>
    <mergeCell ref="A3:G3"/>
    <mergeCell ref="A4:G4"/>
    <mergeCell ref="D5:G5"/>
    <mergeCell ref="A6:A8"/>
    <mergeCell ref="B6:B8"/>
    <mergeCell ref="C6:C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view="pageBreakPreview" topLeftCell="A4" zoomScale="60" zoomScaleNormal="85" workbookViewId="0">
      <selection activeCell="F17" sqref="F17"/>
    </sheetView>
  </sheetViews>
  <sheetFormatPr defaultRowHeight="16.5"/>
  <cols>
    <col min="1" max="1" width="6.7109375" style="60" customWidth="1"/>
    <col min="2" max="2" width="53.85546875" style="60" customWidth="1"/>
    <col min="3" max="3" width="13.7109375" style="60" customWidth="1"/>
    <col min="4" max="4" width="19.140625" style="60" customWidth="1"/>
    <col min="5" max="5" width="15.85546875" style="60" customWidth="1"/>
    <col min="6" max="6" width="14.42578125" style="60" customWidth="1"/>
    <col min="7" max="7" width="14.28515625" style="60" customWidth="1"/>
    <col min="8" max="8" width="28.140625" style="60" customWidth="1"/>
    <col min="9" max="16384" width="9.140625" style="60"/>
  </cols>
  <sheetData>
    <row r="1" spans="1:8" ht="36" customHeight="1">
      <c r="A1" s="311"/>
      <c r="B1" s="311"/>
      <c r="C1" s="311"/>
      <c r="D1" s="311"/>
      <c r="E1" s="311"/>
      <c r="F1" s="311"/>
      <c r="G1" s="311"/>
      <c r="H1" s="311"/>
    </row>
    <row r="2" spans="1:8" ht="39" customHeight="1">
      <c r="A2" s="312" t="s">
        <v>473</v>
      </c>
      <c r="B2" s="312"/>
      <c r="C2" s="312"/>
      <c r="D2" s="312"/>
      <c r="E2" s="312"/>
      <c r="F2" s="312"/>
      <c r="G2" s="312"/>
      <c r="H2" s="312"/>
    </row>
    <row r="3" spans="1:8">
      <c r="G3" s="313" t="s">
        <v>30</v>
      </c>
      <c r="H3" s="313"/>
    </row>
    <row r="4" spans="1:8" s="209" customFormat="1" ht="38.25" customHeight="1">
      <c r="A4" s="310" t="s">
        <v>9</v>
      </c>
      <c r="B4" s="310" t="s">
        <v>55</v>
      </c>
      <c r="C4" s="279" t="s">
        <v>82</v>
      </c>
      <c r="D4" s="279" t="s">
        <v>287</v>
      </c>
      <c r="E4" s="279"/>
      <c r="F4" s="279" t="s">
        <v>288</v>
      </c>
      <c r="G4" s="279" t="s">
        <v>474</v>
      </c>
      <c r="H4" s="310" t="s">
        <v>14</v>
      </c>
    </row>
    <row r="5" spans="1:8" s="209" customFormat="1" ht="62.25" customHeight="1">
      <c r="A5" s="310"/>
      <c r="B5" s="310"/>
      <c r="C5" s="279"/>
      <c r="D5" s="257" t="s">
        <v>81</v>
      </c>
      <c r="E5" s="260" t="s">
        <v>56</v>
      </c>
      <c r="F5" s="279"/>
      <c r="G5" s="279"/>
      <c r="H5" s="310"/>
    </row>
    <row r="6" spans="1:8" ht="40.5" customHeight="1">
      <c r="A6" s="1"/>
      <c r="B6" s="262" t="s">
        <v>38</v>
      </c>
      <c r="C6" s="262"/>
      <c r="D6" s="1"/>
      <c r="E6" s="18">
        <f>SUM(E7:E10)</f>
        <v>261996</v>
      </c>
      <c r="F6" s="18">
        <f>SUM(F7:F10)</f>
        <v>1157671</v>
      </c>
      <c r="G6" s="18">
        <f>SUM(G7:G10)</f>
        <v>2998</v>
      </c>
      <c r="H6" s="1"/>
    </row>
    <row r="7" spans="1:8" s="228" customFormat="1" ht="60" customHeight="1">
      <c r="A7" s="225">
        <v>1</v>
      </c>
      <c r="B7" s="226" t="s">
        <v>475</v>
      </c>
      <c r="C7" s="261" t="s">
        <v>24</v>
      </c>
      <c r="D7" s="261" t="s">
        <v>476</v>
      </c>
      <c r="E7" s="227">
        <v>225556</v>
      </c>
      <c r="F7" s="204">
        <v>1123250</v>
      </c>
      <c r="G7" s="204">
        <v>2400</v>
      </c>
      <c r="H7" s="204" t="s">
        <v>483</v>
      </c>
    </row>
    <row r="8" spans="1:8" s="228" customFormat="1" ht="60" customHeight="1">
      <c r="A8" s="225">
        <f>+A7+1</f>
        <v>2</v>
      </c>
      <c r="B8" s="258" t="s">
        <v>479</v>
      </c>
      <c r="C8" s="259" t="s">
        <v>25</v>
      </c>
      <c r="D8" s="57" t="s">
        <v>472</v>
      </c>
      <c r="E8" s="3">
        <v>20020</v>
      </c>
      <c r="F8" s="3">
        <v>18275</v>
      </c>
      <c r="G8" s="3">
        <v>142</v>
      </c>
      <c r="H8" s="204" t="s">
        <v>483</v>
      </c>
    </row>
    <row r="9" spans="1:8" s="228" customFormat="1" ht="60" customHeight="1">
      <c r="A9" s="225">
        <v>3</v>
      </c>
      <c r="B9" s="226" t="s">
        <v>478</v>
      </c>
      <c r="C9" s="261" t="s">
        <v>6</v>
      </c>
      <c r="D9" s="261"/>
      <c r="E9" s="227"/>
      <c r="F9" s="204"/>
      <c r="G9" s="204">
        <v>182</v>
      </c>
      <c r="H9" s="204" t="s">
        <v>477</v>
      </c>
    </row>
    <row r="10" spans="1:8" s="228" customFormat="1" ht="60" customHeight="1">
      <c r="A10" s="225">
        <f>+A9+1</f>
        <v>4</v>
      </c>
      <c r="B10" s="226" t="s">
        <v>480</v>
      </c>
      <c r="C10" s="261" t="s">
        <v>277</v>
      </c>
      <c r="D10" s="57" t="s">
        <v>481</v>
      </c>
      <c r="E10" s="227">
        <v>16420</v>
      </c>
      <c r="F10" s="204">
        <v>16146</v>
      </c>
      <c r="G10" s="204">
        <v>274</v>
      </c>
      <c r="H10" s="204" t="s">
        <v>482</v>
      </c>
    </row>
  </sheetData>
  <mergeCells count="10">
    <mergeCell ref="H4:H5"/>
    <mergeCell ref="A1:H1"/>
    <mergeCell ref="A2:H2"/>
    <mergeCell ref="G3:H3"/>
    <mergeCell ref="A4:A5"/>
    <mergeCell ref="B4:B5"/>
    <mergeCell ref="C4:C5"/>
    <mergeCell ref="D4:E4"/>
    <mergeCell ref="F4:F5"/>
    <mergeCell ref="G4:G5"/>
  </mergeCells>
  <pageMargins left="0.7" right="0.7"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TONGVON</vt:lpstr>
      <vt:lpstr>Mau02-VDT</vt:lpstr>
      <vt:lpstr>QS</vt:lpstr>
      <vt:lpstr>BQLNN</vt:lpstr>
      <vt:lpstr>TL%</vt:lpstr>
      <vt:lpstr>Chua co QD dau tu</vt:lpstr>
      <vt:lpstr>Xa NTM 2020</vt:lpstr>
      <vt:lpstr>KCMTT9</vt:lpstr>
      <vt:lpstr>Chưa có vốn bố trí QT</vt:lpstr>
      <vt:lpstr>GN2017D30%</vt:lpstr>
      <vt:lpstr>Vuoc TH</vt:lpstr>
      <vt:lpstr>Ko co trong TH</vt:lpstr>
      <vt:lpstr>Ko bo tri</vt:lpstr>
      <vt:lpstr>Mau 1-VSN</vt:lpstr>
      <vt:lpstr>'Ko co trong TH'!Print_Area</vt:lpstr>
      <vt:lpstr>'TL%'!Print_Area</vt:lpstr>
      <vt:lpstr>'Vuoc TH'!Print_Area</vt:lpstr>
      <vt:lpstr>'Chua co QD dau tu'!Print_Titles</vt:lpstr>
      <vt:lpstr>'Ko co trong TH'!Print_Titles</vt:lpstr>
      <vt:lpstr>'Mau02-VDT'!Print_Titles</vt:lpstr>
      <vt:lpstr>'Vuoc TH'!Print_Titles</vt:lpstr>
      <vt:lpstr>'Xa NTM 2020'!Print_Titles</vt:lpstr>
    </vt:vector>
  </TitlesOfParts>
  <Company>skhdt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th1</dc:creator>
  <cp:lastModifiedBy>ismail - [2010]</cp:lastModifiedBy>
  <cp:lastPrinted>2020-10-13T03:27:24Z</cp:lastPrinted>
  <dcterms:created xsi:type="dcterms:W3CDTF">2014-12-03T02:08:46Z</dcterms:created>
  <dcterms:modified xsi:type="dcterms:W3CDTF">2020-10-13T07:47:21Z</dcterms:modified>
</cp:coreProperties>
</file>